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35" tabRatio="775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cvetelinak</author>
  </authors>
  <commentList>
    <comment ref="C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  <comment ref="D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</commentList>
</comments>
</file>

<file path=xl/comments3.xml><?xml version="1.0" encoding="utf-8"?>
<comments xmlns="http://schemas.openxmlformats.org/spreadsheetml/2006/main">
  <authors>
    <author>cvetelinak</author>
  </authors>
  <commentList>
    <comment ref="C13" authorId="0">
      <text>
        <r>
          <rPr>
            <b/>
            <sz val="9"/>
            <rFont val="Tahoma"/>
            <family val="2"/>
          </rPr>
          <t>cvetelinak:</t>
        </r>
        <r>
          <rPr>
            <sz val="9"/>
            <rFont val="Tahoma"/>
            <family val="2"/>
          </rPr>
          <t xml:space="preserve">
317 са платени възнагр. В 422</t>
        </r>
      </text>
    </comment>
    <comment ref="C31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качени в покупки и продажби инвестиции
</t>
        </r>
      </text>
    </comment>
  </commentList>
</comments>
</file>

<file path=xl/sharedStrings.xml><?xml version="1.0" encoding="utf-8"?>
<sst xmlns="http://schemas.openxmlformats.org/spreadsheetml/2006/main" count="1041" uniqueCount="879">
  <si>
    <t>АЛФА ФИНАНС ХОЛДИНГ АД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</si>
  <si>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</si>
  <si>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</si>
  <si>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</si>
  <si>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</si>
  <si>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</si>
  <si>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</si>
  <si>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</si>
  <si>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</si>
  <si>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</si>
  <si>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</si>
  <si>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</si>
  <si>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</si>
  <si>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</si>
  <si>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</si>
  <si>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</si>
  <si>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</si>
  <si>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</si>
  <si>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</si>
  <si>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</si>
  <si>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</si>
  <si>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</si>
  <si>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</si>
  <si>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</si>
  <si>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</si>
  <si>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</si>
  <si>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</si>
  <si>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</si>
  <si>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</si>
  <si>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</si>
  <si>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</si>
  <si>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</si>
  <si>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</si>
  <si>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</si>
  <si>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</si>
  <si>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</si>
  <si>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</si>
  <si>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</si>
  <si>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</si>
  <si>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</si>
  <si>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</si>
  <si>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</si>
  <si>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</si>
  <si>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</si>
  <si>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</si>
  <si>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</si>
  <si>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</si>
  <si>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</si>
  <si>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</si>
  <si>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</si>
  <si>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</si>
  <si>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</si>
  <si>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</si>
  <si>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</si>
  <si>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</si>
  <si>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</si>
  <si>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</si>
  <si>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</si>
  <si>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</si>
  <si>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</si>
  <si>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</si>
  <si>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</si>
  <si>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</si>
  <si>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</si>
  <si>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</si>
  <si>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</si>
  <si>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</si>
  <si>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</si>
  <si>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</si>
  <si>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</si>
  <si>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</si>
  <si>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</si>
  <si>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</si>
  <si>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</si>
  <si>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</si>
  <si>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</si>
  <si>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</si>
  <si>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</si>
  <si>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</si>
  <si>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</si>
  <si>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</si>
  <si>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</si>
  <si>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</si>
  <si>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</si>
  <si>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</si>
  <si>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</si>
  <si>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</si>
  <si>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</si>
  <si>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</si>
  <si>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</si>
  <si>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</si>
  <si>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</si>
  <si>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</si>
  <si>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</si>
  <si>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</si>
  <si>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</si>
  <si>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</si>
  <si>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</si>
  <si>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</si>
  <si>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</si>
  <si>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</si>
  <si>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</si>
  <si>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</si>
  <si>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</si>
  <si>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</si>
  <si>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</si>
  <si>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</si>
  <si>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</si>
  <si>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</si>
  <si>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</si>
  <si>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</si>
  <si>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</si>
  <si>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</si>
  <si>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</si>
  <si>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</si>
  <si>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</si>
  <si>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</si>
  <si>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</si>
  <si>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</si>
  <si>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</si>
  <si>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</si>
  <si>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</si>
  <si>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</si>
  <si>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</si>
  <si>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</si>
  <si>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</si>
  <si>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</si>
  <si>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</si>
  <si>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</si>
  <si>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</si>
  <si>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</si>
  <si>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</si>
  <si>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</si>
  <si>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</si>
  <si>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</si>
  <si>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</si>
  <si>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</si>
  <si>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</si>
  <si>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</si>
  <si>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</si>
  <si>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</si>
  <si>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</si>
  <si>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</si>
  <si>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</si>
  <si>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</si>
  <si>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</si>
  <si>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</si>
  <si>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</si>
  <si>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</si>
  <si>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</si>
  <si>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</si>
  <si>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</si>
  <si>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</si>
  <si>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</si>
  <si>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</si>
  <si>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</si>
  <si>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</si>
  <si>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</si>
  <si>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</si>
  <si>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</si>
  <si>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</si>
  <si>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</si>
  <si>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</si>
  <si>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</si>
  <si>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</si>
  <si>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</si>
  <si>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</si>
  <si>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</si>
  <si>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</si>
  <si>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</si>
  <si>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</si>
  <si>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</si>
  <si>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</si>
  <si>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</si>
  <si>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</si>
  <si>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</si>
  <si>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</si>
  <si>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</si>
  <si>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</si>
  <si>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</si>
  <si>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</si>
  <si>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</si>
  <si>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</si>
  <si>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</si>
  <si>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</si>
  <si>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</si>
  <si>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</si>
  <si>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</si>
  <si>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</si>
  <si>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</si>
  <si>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</si>
  <si>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</si>
  <si>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</si>
  <si>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</si>
  <si>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</si>
  <si>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</si>
  <si>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</si>
  <si>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</si>
  <si>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</si>
  <si>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</si>
  <si>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</si>
  <si>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</si>
  <si>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</si>
  <si>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</si>
  <si>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</si>
  <si>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</si>
  <si>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</si>
  <si>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</si>
  <si>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</si>
  <si>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</si>
  <si>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</si>
  <si>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</si>
  <si>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</si>
  <si>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</si>
  <si>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</si>
  <si>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</si>
  <si>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</si>
  <si>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</si>
  <si>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</si>
  <si>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</si>
  <si>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</si>
  <si>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</si>
  <si>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</si>
  <si>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</si>
  <si>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</si>
  <si>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</si>
  <si>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</si>
  <si>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</si>
  <si>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</si>
  <si>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</si>
  <si>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</si>
  <si>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</si>
  <si>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</si>
  <si>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</si>
  <si>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</si>
  <si>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</si>
  <si>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</si>
  <si>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</si>
  <si>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</si>
  <si>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</si>
  <si>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</si>
  <si>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</si>
  <si>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</si>
  <si>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</si>
  <si>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</si>
  <si>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</si>
  <si>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</si>
  <si>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</si>
  <si>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</si>
  <si>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</si>
  <si>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</si>
  <si>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</si>
  <si>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</si>
  <si>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</si>
  <si>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</si>
  <si>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</si>
  <si>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</si>
  <si>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</si>
  <si>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</si>
  <si>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</si>
  <si>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</si>
  <si>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</si>
  <si>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</si>
  <si>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</si>
  <si>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</si>
  <si>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</si>
  <si>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</si>
  <si>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</si>
  <si>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</si>
  <si>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</si>
  <si>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</si>
  <si>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</si>
  <si>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</si>
  <si>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</si>
  <si>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</si>
  <si>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</si>
  <si>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</si>
  <si>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</si>
  <si>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</si>
  <si>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</si>
  <si>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</si>
  <si>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</si>
  <si>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</si>
  <si>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</si>
  <si>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</si>
  <si>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</si>
  <si>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</si>
  <si>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</si>
  <si>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</si>
  <si>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</si>
  <si>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</si>
  <si>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</si>
  <si>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</si>
  <si>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</si>
  <si>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</si>
  <si>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</si>
  <si>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</si>
  <si>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</si>
  <si>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</si>
  <si>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</si>
  <si>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</si>
  <si>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</si>
  <si>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</si>
  <si>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</si>
  <si>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</si>
  <si>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</si>
  <si>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</si>
  <si>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</si>
  <si>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</si>
  <si>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</si>
  <si>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</si>
  <si>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</si>
  <si>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</si>
  <si>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</si>
  <si>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</si>
  <si>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</si>
  <si>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</si>
  <si>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</si>
  <si>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</si>
  <si>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</si>
  <si>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</si>
  <si>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</si>
  <si>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</si>
  <si>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</si>
  <si>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</si>
  <si>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</si>
  <si>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</si>
  <si>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</si>
  <si>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</si>
  <si>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</si>
  <si>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</si>
  <si>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</si>
  <si>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</si>
  <si>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</si>
  <si>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</si>
  <si>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</si>
  <si>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</si>
  <si>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</si>
  <si>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</si>
  <si>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</si>
  <si>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</si>
  <si>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</si>
  <si>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</si>
  <si>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</si>
  <si>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</si>
  <si>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</si>
  <si>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</si>
  <si>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</si>
  <si>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</si>
  <si>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</si>
  <si>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</si>
  <si>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</si>
  <si>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</si>
  <si>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</si>
  <si>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</si>
  <si>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</si>
  <si>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</si>
  <si>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</si>
  <si>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</si>
  <si>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</si>
  <si>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</si>
  <si>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</si>
  <si>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</si>
  <si>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</si>
  <si>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</si>
  <si>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</si>
  <si>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</si>
  <si>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</si>
  <si>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</si>
  <si>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</si>
  <si>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</si>
  <si>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</si>
  <si>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</si>
  <si>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</si>
  <si>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</si>
  <si>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</si>
  <si>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</si>
  <si>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</si>
  <si>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</si>
  <si>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</si>
  <si>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</si>
  <si>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</si>
  <si>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</si>
  <si>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</si>
  <si>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</si>
  <si>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</si>
  <si>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</si>
  <si>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</si>
  <si>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</si>
  <si>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</si>
  <si>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</si>
  <si>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</si>
  <si>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</si>
  <si>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</si>
  <si>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</si>
  <si>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</si>
  <si>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</si>
  <si>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</si>
  <si>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</si>
  <si>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</si>
  <si>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</si>
  <si>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</si>
  <si>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</si>
  <si>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</si>
  <si>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</si>
  <si>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</si>
  <si>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</si>
  <si>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</si>
  <si>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</si>
  <si>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</si>
  <si>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</si>
  <si>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</si>
  <si>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</si>
  <si>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</si>
  <si>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</si>
  <si>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</si>
  <si>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</si>
  <si>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</si>
  <si>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</si>
  <si>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</si>
  <si>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</si>
  <si>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</si>
  <si>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</si>
  <si>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</si>
  <si>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</si>
  <si>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</si>
  <si>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</si>
  <si>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</si>
  <si>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</si>
  <si>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</si>
  <si>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</si>
  <si>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</si>
  <si>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</si>
  <si>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</si>
  <si>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</si>
  <si>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</si>
  <si>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</si>
  <si>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</si>
  <si>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</si>
  <si>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</si>
  <si>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</si>
  <si>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</si>
  <si>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</si>
  <si>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</si>
  <si>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</si>
  <si>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</si>
  <si>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</si>
  <si>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</si>
  <si>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</si>
  <si>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</si>
  <si>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</si>
  <si>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</si>
  <si>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</si>
  <si>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</si>
  <si>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</si>
  <si>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</si>
  <si>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</si>
  <si>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</si>
  <si>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</si>
  <si>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</si>
  <si>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</si>
  <si>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</si>
  <si>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</si>
  <si>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</si>
  <si>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</si>
  <si>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</si>
  <si>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</si>
  <si>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</si>
  <si>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</si>
  <si>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</si>
  <si>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</si>
  <si>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</si>
  <si>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</si>
  <si>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</si>
  <si>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</si>
  <si>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</si>
  <si>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</si>
  <si>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</si>
  <si>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</si>
  <si>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</si>
  <si>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</si>
  <si>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</si>
  <si>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</si>
  <si>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</si>
  <si>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</si>
  <si>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</si>
  <si>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</si>
  <si>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</si>
  <si>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</si>
  <si>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</si>
  <si>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</si>
  <si>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</si>
  <si>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</si>
  <si>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</si>
  <si>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</si>
  <si>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</si>
  <si>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</si>
  <si>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</si>
  <si>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</si>
  <si>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</si>
  <si>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</si>
  <si>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</si>
  <si>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</si>
  <si>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</si>
  <si>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</si>
  <si>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</si>
  <si>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</si>
  <si>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</si>
  <si>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</si>
  <si>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</si>
  <si>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</si>
  <si>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</si>
  <si>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</si>
  <si>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</si>
  <si>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</si>
  <si>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</si>
  <si>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</si>
  <si>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</si>
  <si>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</si>
  <si>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</si>
  <si>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</si>
  <si>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</si>
  <si>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</si>
  <si>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</si>
  <si>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</si>
  <si>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</si>
  <si>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</si>
  <si>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</si>
  <si>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</si>
  <si>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</si>
  <si>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</si>
  <si>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</si>
  <si>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</si>
  <si>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</si>
  <si>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</si>
  <si>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</si>
  <si>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</si>
  <si>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</si>
  <si>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</si>
  <si>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</si>
  <si>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</si>
  <si>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</si>
  <si>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</si>
  <si>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</si>
  <si>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</si>
  <si>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</si>
  <si>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</si>
  <si>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</si>
  <si>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</si>
  <si>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</si>
  <si>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</si>
  <si>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</si>
  <si>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</si>
  <si>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</si>
  <si>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</si>
  <si>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</si>
  <si>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</si>
  <si>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</si>
  <si>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</si>
  <si>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</si>
  <si>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</si>
  <si>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</si>
  <si>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</si>
  <si>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</si>
  <si>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</si>
  <si>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</si>
  <si>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</si>
  <si>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</si>
  <si>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</si>
  <si>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</si>
  <si>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</si>
  <si>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</si>
  <si>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</si>
  <si>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</si>
  <si>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</si>
  <si>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</si>
  <si>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</si>
  <si>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</si>
  <si>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</si>
  <si>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</si>
  <si>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</si>
  <si>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</si>
  <si>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</si>
  <si>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</si>
  <si>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</si>
  <si>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</si>
  <si>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</si>
  <si>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</si>
  <si>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</si>
  <si>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</si>
  <si>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</si>
  <si>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</si>
  <si>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</si>
  <si>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</si>
  <si>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</si>
  <si>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</si>
  <si>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</si>
  <si>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</si>
  <si>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</si>
  <si>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</si>
  <si>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</si>
  <si>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</si>
  <si>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</si>
  <si>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</si>
  <si>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</si>
  <si>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</si>
  <si>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</si>
  <si>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</si>
  <si>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</si>
  <si>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</si>
  <si>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</si>
  <si>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</si>
  <si>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</si>
  <si>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</si>
  <si>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</si>
  <si>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</si>
  <si>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</si>
  <si>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</si>
  <si>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</si>
  <si>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</si>
  <si>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</si>
  <si>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</si>
  <si>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</si>
  <si>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</si>
  <si>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</si>
  <si>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</si>
  <si>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</si>
  <si>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</si>
  <si>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</si>
  <si>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</si>
  <si>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</si>
  <si>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</si>
  <si>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</si>
  <si>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</si>
  <si>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</si>
  <si>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</si>
  <si>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</si>
  <si>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</si>
  <si>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</si>
  <si>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</si>
  <si>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</si>
  <si>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</si>
  <si>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</si>
  <si>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</si>
  <si>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</si>
  <si>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</si>
  <si>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</si>
  <si>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</si>
  <si>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</si>
  <si>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</si>
  <si>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</si>
  <si>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</si>
  <si>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</si>
  <si>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</si>
  <si>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</si>
  <si>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</si>
  <si>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</si>
  <si>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</si>
  <si>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</si>
  <si>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</si>
  <si>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</si>
  <si>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</si>
  <si>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</si>
  <si>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</si>
  <si>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</si>
  <si>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</si>
  <si>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</si>
  <si>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</si>
  <si>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</si>
  <si>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</si>
  <si>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</si>
  <si>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</si>
  <si>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</si>
  <si>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</si>
  <si>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</si>
  <si>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</si>
  <si>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</si>
  <si>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</si>
  <si>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</si>
  <si>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</si>
  <si>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</si>
  <si>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</si>
  <si>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</si>
  <si>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</si>
  <si>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</si>
  <si>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</si>
  <si>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</si>
  <si>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</si>
  <si>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</si>
  <si>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</si>
  <si>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</si>
  <si>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</si>
  <si>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</si>
  <si>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</si>
  <si>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</si>
  <si>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</si>
  <si>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</si>
  <si>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</si>
  <si>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</si>
  <si>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</si>
  <si>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</si>
  <si>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</si>
  <si>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</si>
  <si>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</si>
  <si>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</si>
  <si>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</si>
  <si>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</si>
  <si>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</si>
  <si>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</si>
  <si>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</si>
  <si>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</si>
  <si>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</si>
  <si>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</si>
  <si>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</si>
  <si>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</si>
  <si>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</si>
  <si>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</si>
  <si>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</si>
  <si>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</si>
  <si>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</si>
  <si>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</si>
  <si>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</si>
  <si>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</si>
  <si>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</si>
  <si>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</si>
  <si>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</si>
  <si>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</si>
  <si>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</si>
  <si>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</si>
  <si>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</si>
  <si>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</si>
  <si>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</si>
  <si>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</si>
  <si>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</si>
  <si>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</si>
  <si>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</si>
  <si>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</si>
  <si>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</si>
  <si>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</si>
  <si>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</si>
  <si>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</si>
  <si>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</si>
  <si>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</si>
  <si>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</si>
  <si>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</si>
  <si>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</si>
  <si>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</si>
  <si>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</si>
  <si>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</si>
  <si>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</si>
  <si>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</si>
  <si>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</si>
  <si>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</si>
  <si>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</si>
  <si>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</si>
  <si>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</si>
  <si>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</si>
  <si>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</si>
  <si>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</si>
  <si>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</si>
  <si>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</si>
  <si>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</si>
  <si>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</si>
  <si>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</si>
  <si>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</si>
  <si>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</si>
  <si>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</si>
  <si>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</si>
  <si>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</si>
  <si>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</si>
  <si>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</si>
  <si>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</si>
  <si>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</si>
  <si>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</si>
  <si>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</si>
  <si>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</si>
  <si>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</si>
  <si>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</si>
  <si>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</si>
  <si>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</si>
  <si>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</si>
  <si>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</si>
  <si>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</si>
  <si>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</si>
  <si>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</si>
  <si>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</si>
  <si>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</si>
  <si>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</si>
  <si>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</si>
  <si>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</si>
  <si>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</si>
  <si>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</si>
  <si>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</si>
  <si>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</si>
  <si>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</si>
  <si>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</si>
  <si>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</si>
  <si>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</si>
  <si>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</si>
  <si>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</si>
  <si>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</si>
  <si>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</si>
  <si>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</si>
  <si>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</si>
  <si>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</si>
  <si>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</si>
  <si>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</si>
  <si>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</si>
  <si>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</si>
  <si>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</si>
  <si>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</si>
  <si>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</si>
  <si>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</si>
  <si>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</si>
  <si>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</si>
  <si>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</si>
  <si>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</si>
  <si>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</si>
  <si>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</si>
  <si>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</si>
  <si>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</si>
  <si>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</si>
  <si>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</si>
  <si>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</si>
  <si>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</si>
  <si>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</si>
  <si>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</si>
  <si>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</si>
  <si>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</si>
  <si>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</si>
  <si>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</si>
  <si>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</si>
  <si>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</si>
  <si>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</si>
  <si>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</si>
  <si>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</si>
  <si>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</si>
  <si>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</si>
  <si>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</si>
  <si>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</si>
  <si>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</si>
  <si>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</si>
  <si>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</si>
  <si>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</si>
  <si>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</si>
  <si>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</si>
  <si>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</si>
  <si>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</si>
  <si>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</si>
  <si>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</si>
  <si>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</si>
  <si>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</si>
  <si>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</si>
  <si>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</si>
  <si>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</si>
  <si>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</si>
  <si>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</si>
  <si>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</si>
  <si>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</si>
  <si>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</si>
  <si>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Железопътен Комплекс ЕАД</t>
  </si>
  <si>
    <t>Алфа пропърти 1 АДСИЦ</t>
  </si>
  <si>
    <t>Дунавски Индустриален Парк АД</t>
  </si>
  <si>
    <t>Финансиа груп АД</t>
  </si>
  <si>
    <t>Керамични Материали ЕООД</t>
  </si>
  <si>
    <t>АМ Рисърч ЕООД</t>
  </si>
  <si>
    <t>Лесилхарт АД</t>
  </si>
  <si>
    <t>Бета Сървисиз АД</t>
  </si>
  <si>
    <t>Биз Еър ООД</t>
  </si>
  <si>
    <t>Парк АДСИЦ</t>
  </si>
  <si>
    <t>Лендмарк Холдингс ЕАД</t>
  </si>
  <si>
    <t>Солар Венчърс ЕООД</t>
  </si>
  <si>
    <r>
      <t xml:space="preserve">Отчетен период: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>(в хил. лв.)</t>
    </r>
  </si>
  <si>
    <t>Соларпро Холдинг АД</t>
  </si>
  <si>
    <t>Капитал Банк АД, Скопие</t>
  </si>
  <si>
    <t>Ителиджънт.нет EООД</t>
  </si>
  <si>
    <t>Алфа Капитал ДООЕЛ Скопие</t>
  </si>
  <si>
    <t>Дата на съставяне: 30.07.2015</t>
  </si>
  <si>
    <t>01.01.2015-30.09.2015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</si>
</sst>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_(* #,##0_);_(* \(#,##0\);_(* &quot;-&quot;??_);_(@_)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d/mm/yyyy"/>
    <numFmt numFmtId="205" formatCode="hh:mm\ &quot;ч.&quot;"/>
    <numFmt numFmtId="206" formatCode="0.000"/>
  </numFmts>
  <fonts count="7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10"/>
      <name val="Times New Roman Cyr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sz val="9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4" borderId="0" applyNumberFormat="0" applyBorder="0" applyAlignment="0" applyProtection="0"/>
    <xf numFmtId="0" fontId="53" fillId="5" borderId="0" applyNumberFormat="0" applyBorder="0" applyAlignment="0" applyProtection="0"/>
    <xf numFmtId="0" fontId="26" fillId="6" borderId="0" applyNumberFormat="0" applyBorder="0" applyAlignment="0" applyProtection="0"/>
    <xf numFmtId="0" fontId="53" fillId="7" borderId="0" applyNumberFormat="0" applyBorder="0" applyAlignment="0" applyProtection="0"/>
    <xf numFmtId="0" fontId="26" fillId="2" borderId="0" applyNumberFormat="0" applyBorder="0" applyAlignment="0" applyProtection="0"/>
    <xf numFmtId="0" fontId="53" fillId="8" borderId="0" applyNumberFormat="0" applyBorder="0" applyAlignment="0" applyProtection="0"/>
    <xf numFmtId="0" fontId="26" fillId="9" borderId="0" applyNumberFormat="0" applyBorder="0" applyAlignment="0" applyProtection="0"/>
    <xf numFmtId="0" fontId="53" fillId="10" borderId="0" applyNumberFormat="0" applyBorder="0" applyAlignment="0" applyProtection="0"/>
    <xf numFmtId="0" fontId="26" fillId="6" borderId="0" applyNumberFormat="0" applyBorder="0" applyAlignment="0" applyProtection="0"/>
    <xf numFmtId="0" fontId="53" fillId="11" borderId="0" applyNumberFormat="0" applyBorder="0" applyAlignment="0" applyProtection="0"/>
    <xf numFmtId="0" fontId="26" fillId="12" borderId="0" applyNumberFormat="0" applyBorder="0" applyAlignment="0" applyProtection="0"/>
    <xf numFmtId="0" fontId="53" fillId="13" borderId="0" applyNumberFormat="0" applyBorder="0" applyAlignment="0" applyProtection="0"/>
    <xf numFmtId="0" fontId="26" fillId="4" borderId="0" applyNumberFormat="0" applyBorder="0" applyAlignment="0" applyProtection="0"/>
    <xf numFmtId="0" fontId="53" fillId="14" borderId="0" applyNumberFormat="0" applyBorder="0" applyAlignment="0" applyProtection="0"/>
    <xf numFmtId="0" fontId="26" fillId="15" borderId="0" applyNumberFormat="0" applyBorder="0" applyAlignment="0" applyProtection="0"/>
    <xf numFmtId="0" fontId="53" fillId="16" borderId="0" applyNumberFormat="0" applyBorder="0" applyAlignment="0" applyProtection="0"/>
    <xf numFmtId="0" fontId="26" fillId="12" borderId="0" applyNumberFormat="0" applyBorder="0" applyAlignment="0" applyProtection="0"/>
    <xf numFmtId="0" fontId="53" fillId="17" borderId="0" applyNumberFormat="0" applyBorder="0" applyAlignment="0" applyProtection="0"/>
    <xf numFmtId="0" fontId="26" fillId="18" borderId="0" applyNumberFormat="0" applyBorder="0" applyAlignment="0" applyProtection="0"/>
    <xf numFmtId="0" fontId="53" fillId="19" borderId="0" applyNumberFormat="0" applyBorder="0" applyAlignment="0" applyProtection="0"/>
    <xf numFmtId="0" fontId="26" fillId="15" borderId="0" applyNumberFormat="0" applyBorder="0" applyAlignment="0" applyProtection="0"/>
    <xf numFmtId="0" fontId="53" fillId="20" borderId="0" applyNumberFormat="0" applyBorder="0" applyAlignment="0" applyProtection="0"/>
    <xf numFmtId="0" fontId="27" fillId="21" borderId="0" applyNumberFormat="0" applyBorder="0" applyAlignment="0" applyProtection="0"/>
    <xf numFmtId="0" fontId="54" fillId="22" borderId="0" applyNumberFormat="0" applyBorder="0" applyAlignment="0" applyProtection="0"/>
    <xf numFmtId="0" fontId="27" fillId="4" borderId="0" applyNumberFormat="0" applyBorder="0" applyAlignment="0" applyProtection="0"/>
    <xf numFmtId="0" fontId="54" fillId="23" borderId="0" applyNumberFormat="0" applyBorder="0" applyAlignment="0" applyProtection="0"/>
    <xf numFmtId="0" fontId="27" fillId="15" borderId="0" applyNumberFormat="0" applyBorder="0" applyAlignment="0" applyProtection="0"/>
    <xf numFmtId="0" fontId="54" fillId="24" borderId="0" applyNumberFormat="0" applyBorder="0" applyAlignment="0" applyProtection="0"/>
    <xf numFmtId="0" fontId="27" fillId="12" borderId="0" applyNumberFormat="0" applyBorder="0" applyAlignment="0" applyProtection="0"/>
    <xf numFmtId="0" fontId="54" fillId="25" borderId="0" applyNumberFormat="0" applyBorder="0" applyAlignment="0" applyProtection="0"/>
    <xf numFmtId="0" fontId="27" fillId="21" borderId="0" applyNumberFormat="0" applyBorder="0" applyAlignment="0" applyProtection="0"/>
    <xf numFmtId="0" fontId="54" fillId="26" borderId="0" applyNumberFormat="0" applyBorder="0" applyAlignment="0" applyProtection="0"/>
    <xf numFmtId="0" fontId="27" fillId="4" borderId="0" applyNumberFormat="0" applyBorder="0" applyAlignment="0" applyProtection="0"/>
    <xf numFmtId="0" fontId="54" fillId="27" borderId="0" applyNumberFormat="0" applyBorder="0" applyAlignment="0" applyProtection="0"/>
    <xf numFmtId="0" fontId="27" fillId="21" borderId="0" applyNumberFormat="0" applyBorder="0" applyAlignment="0" applyProtection="0"/>
    <xf numFmtId="0" fontId="54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21" borderId="0" applyNumberFormat="0" applyBorder="0" applyAlignment="0" applyProtection="0"/>
    <xf numFmtId="0" fontId="54" fillId="35" borderId="0" applyNumberFormat="0" applyBorder="0" applyAlignment="0" applyProtection="0"/>
    <xf numFmtId="0" fontId="27" fillId="36" borderId="0" applyNumberFormat="0" applyBorder="0" applyAlignment="0" applyProtection="0"/>
    <xf numFmtId="0" fontId="54" fillId="37" borderId="0" applyNumberFormat="0" applyBorder="0" applyAlignment="0" applyProtection="0"/>
    <xf numFmtId="0" fontId="28" fillId="38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1" applyNumberFormat="0" applyAlignment="0" applyProtection="0"/>
    <xf numFmtId="0" fontId="56" fillId="41" borderId="2" applyNumberFormat="0" applyAlignment="0" applyProtection="0"/>
    <xf numFmtId="0" fontId="30" fillId="42" borderId="3" applyNumberFormat="0" applyAlignment="0" applyProtection="0"/>
    <xf numFmtId="0" fontId="57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9" fillId="45" borderId="0" applyNumberFormat="0" applyBorder="0" applyAlignment="0" applyProtection="0"/>
    <xf numFmtId="0" fontId="33" fillId="0" borderId="5" applyNumberFormat="0" applyFill="0" applyAlignment="0" applyProtection="0"/>
    <xf numFmtId="0" fontId="60" fillId="0" borderId="6" applyNumberFormat="0" applyFill="0" applyAlignment="0" applyProtection="0"/>
    <xf numFmtId="0" fontId="34" fillId="0" borderId="7" applyNumberFormat="0" applyFill="0" applyAlignment="0" applyProtection="0"/>
    <xf numFmtId="0" fontId="61" fillId="0" borderId="8" applyNumberFormat="0" applyFill="0" applyAlignment="0" applyProtection="0"/>
    <xf numFmtId="0" fontId="35" fillId="0" borderId="9" applyNumberFormat="0" applyFill="0" applyAlignment="0" applyProtection="0"/>
    <xf numFmtId="0" fontId="6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1" applyNumberFormat="0" applyAlignment="0" applyProtection="0"/>
    <xf numFmtId="0" fontId="63" fillId="46" borderId="2" applyNumberFormat="0" applyAlignment="0" applyProtection="0"/>
    <xf numFmtId="0" fontId="37" fillId="0" borderId="11" applyNumberFormat="0" applyFill="0" applyAlignment="0" applyProtection="0"/>
    <xf numFmtId="0" fontId="64" fillId="0" borderId="12" applyNumberFormat="0" applyFill="0" applyAlignment="0" applyProtection="0"/>
    <xf numFmtId="0" fontId="38" fillId="15" borderId="0" applyNumberFormat="0" applyBorder="0" applyAlignment="0" applyProtection="0"/>
    <xf numFmtId="0" fontId="65" fillId="47" borderId="0" applyNumberFormat="0" applyBorder="0" applyAlignment="0" applyProtection="0"/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13" applyNumberFormat="0" applyFont="0" applyAlignment="0" applyProtection="0"/>
    <xf numFmtId="0" fontId="53" fillId="48" borderId="14" applyNumberFormat="0" applyFont="0" applyAlignment="0" applyProtection="0"/>
    <xf numFmtId="0" fontId="39" fillId="40" borderId="15" applyNumberFormat="0" applyAlignment="0" applyProtection="0"/>
    <xf numFmtId="0" fontId="66" fillId="41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0" fillId="0" borderId="0" xfId="103" applyFont="1" applyBorder="1" applyAlignment="1" applyProtection="1">
      <alignment horizontal="left" vertical="top"/>
      <protection locked="0"/>
    </xf>
    <xf numFmtId="0" fontId="12" fillId="0" borderId="0" xfId="106" applyFont="1" applyAlignment="1">
      <alignment horizontal="centerContinuous"/>
      <protection/>
    </xf>
    <xf numFmtId="0" fontId="13" fillId="0" borderId="0" xfId="106" applyFont="1">
      <alignment/>
      <protection/>
    </xf>
    <xf numFmtId="0" fontId="12" fillId="0" borderId="0" xfId="106" applyFont="1" applyAlignment="1">
      <alignment horizontal="centerContinuous" wrapText="1"/>
      <protection/>
    </xf>
    <xf numFmtId="0" fontId="14" fillId="0" borderId="0" xfId="106" applyFont="1">
      <alignment/>
      <protection/>
    </xf>
    <xf numFmtId="0" fontId="12" fillId="0" borderId="0" xfId="103" applyFont="1" applyBorder="1" applyAlignment="1" applyProtection="1">
      <alignment vertical="top" wrapText="1"/>
      <protection locked="0"/>
    </xf>
    <xf numFmtId="0" fontId="12" fillId="0" borderId="0" xfId="106" applyFont="1" applyAlignment="1">
      <alignment/>
      <protection/>
    </xf>
    <xf numFmtId="0" fontId="14" fillId="0" borderId="0" xfId="106" applyFont="1" applyAlignment="1">
      <alignment/>
      <protection/>
    </xf>
    <xf numFmtId="0" fontId="12" fillId="0" borderId="0" xfId="106" applyFont="1">
      <alignment/>
      <protection/>
    </xf>
    <xf numFmtId="0" fontId="12" fillId="0" borderId="0" xfId="104" applyFont="1" applyAlignment="1">
      <alignment wrapText="1"/>
      <protection/>
    </xf>
    <xf numFmtId="0" fontId="12" fillId="0" borderId="0" xfId="104" applyFont="1" applyAlignment="1">
      <alignment horizontal="right" wrapText="1"/>
      <protection/>
    </xf>
    <xf numFmtId="0" fontId="12" fillId="0" borderId="19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vertical="center" wrapText="1"/>
      <protection/>
    </xf>
    <xf numFmtId="49" fontId="13" fillId="0" borderId="19" xfId="106" applyNumberFormat="1" applyFont="1" applyBorder="1" applyAlignment="1">
      <alignment horizontal="center" vertical="center" wrapText="1"/>
      <protection/>
    </xf>
    <xf numFmtId="49" fontId="13" fillId="0" borderId="19" xfId="106" applyNumberFormat="1" applyFont="1" applyFill="1" applyBorder="1" applyAlignment="1">
      <alignment horizontal="center" vertical="center" wrapText="1"/>
      <protection/>
    </xf>
    <xf numFmtId="0" fontId="12" fillId="0" borderId="19" xfId="106" applyFont="1" applyBorder="1" applyAlignment="1">
      <alignment vertical="center" wrapText="1"/>
      <protection/>
    </xf>
    <xf numFmtId="0" fontId="13" fillId="0" borderId="0" xfId="106" applyFont="1" applyBorder="1">
      <alignment/>
      <protection/>
    </xf>
    <xf numFmtId="0" fontId="11" fillId="0" borderId="0" xfId="106" applyFont="1">
      <alignment/>
      <protection/>
    </xf>
    <xf numFmtId="0" fontId="13" fillId="0" borderId="19" xfId="106" applyFont="1" applyBorder="1" applyAlignment="1">
      <alignment vertical="center" wrapText="1"/>
      <protection/>
    </xf>
    <xf numFmtId="0" fontId="13" fillId="0" borderId="19" xfId="106" applyFont="1" applyBorder="1" applyAlignment="1">
      <alignment wrapText="1"/>
      <protection/>
    </xf>
    <xf numFmtId="3" fontId="13" fillId="0" borderId="0" xfId="106" applyNumberFormat="1" applyFont="1" applyBorder="1" applyAlignment="1" applyProtection="1">
      <alignment vertical="center"/>
      <protection locked="0"/>
    </xf>
    <xf numFmtId="0" fontId="12" fillId="0" borderId="0" xfId="106" applyFont="1" applyBorder="1" applyProtection="1">
      <alignment/>
      <protection locked="0"/>
    </xf>
    <xf numFmtId="0" fontId="11" fillId="0" borderId="0" xfId="106" applyFont="1" applyAlignment="1">
      <alignment wrapText="1"/>
      <protection/>
    </xf>
    <xf numFmtId="0" fontId="11" fillId="0" borderId="0" xfId="106" applyFont="1" applyBorder="1">
      <alignment/>
      <protection/>
    </xf>
    <xf numFmtId="0" fontId="11" fillId="0" borderId="0" xfId="105" applyFont="1">
      <alignment/>
      <protection/>
    </xf>
    <xf numFmtId="0" fontId="13" fillId="0" borderId="0" xfId="105" applyFont="1" applyBorder="1" applyAlignment="1" applyProtection="1">
      <alignment horizontal="centerContinuous"/>
      <protection locked="0"/>
    </xf>
    <xf numFmtId="0" fontId="11" fillId="0" borderId="0" xfId="105" applyFont="1" applyBorder="1" applyAlignment="1">
      <alignment wrapText="1"/>
      <protection/>
    </xf>
    <xf numFmtId="0" fontId="11" fillId="0" borderId="0" xfId="105" applyFont="1" applyBorder="1">
      <alignment/>
      <protection/>
    </xf>
    <xf numFmtId="0" fontId="19" fillId="0" borderId="0" xfId="105" applyFont="1" applyBorder="1" applyAlignment="1">
      <alignment vertical="center" wrapText="1"/>
      <protection/>
    </xf>
    <xf numFmtId="0" fontId="11" fillId="0" borderId="0" xfId="105" applyFont="1" applyAlignment="1">
      <alignment wrapText="1"/>
      <protection/>
    </xf>
    <xf numFmtId="49" fontId="12" fillId="0" borderId="20" xfId="106" applyNumberFormat="1" applyFont="1" applyBorder="1" applyAlignment="1">
      <alignment horizontal="center" vertical="center" wrapText="1"/>
      <protection/>
    </xf>
    <xf numFmtId="49" fontId="12" fillId="0" borderId="19" xfId="106" applyNumberFormat="1" applyFont="1" applyBorder="1" applyAlignment="1">
      <alignment horizontal="center" vertical="center" wrapText="1"/>
      <protection/>
    </xf>
    <xf numFmtId="49" fontId="12" fillId="0" borderId="0" xfId="106" applyNumberFormat="1" applyFont="1" applyAlignment="1">
      <alignment horizontal="center" wrapText="1"/>
      <protection/>
    </xf>
    <xf numFmtId="49" fontId="13" fillId="0" borderId="19" xfId="106" applyNumberFormat="1" applyFont="1" applyBorder="1" applyAlignment="1">
      <alignment horizontal="center" wrapText="1"/>
      <protection/>
    </xf>
    <xf numFmtId="49" fontId="12" fillId="0" borderId="0" xfId="106" applyNumberFormat="1" applyFont="1" applyBorder="1" applyAlignment="1" applyProtection="1">
      <alignment horizontal="center" wrapText="1"/>
      <protection locked="0"/>
    </xf>
    <xf numFmtId="49" fontId="11" fillId="0" borderId="0" xfId="106" applyNumberFormat="1" applyFont="1" applyAlignment="1">
      <alignment horizontal="center" wrapText="1"/>
      <protection/>
    </xf>
    <xf numFmtId="49" fontId="13" fillId="40" borderId="19" xfId="106" applyNumberFormat="1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 applyProtection="1">
      <alignment vertical="top" wrapText="1"/>
      <protection locked="0"/>
    </xf>
    <xf numFmtId="49" fontId="12" fillId="0" borderId="21" xfId="10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4" borderId="19" xfId="105" applyNumberFormat="1" applyFont="1" applyFill="1" applyBorder="1" applyAlignment="1" applyProtection="1">
      <alignment vertical="center"/>
      <protection locked="0"/>
    </xf>
    <xf numFmtId="1" fontId="13" fillId="15" borderId="19" xfId="105" applyNumberFormat="1" applyFont="1" applyFill="1" applyBorder="1" applyAlignment="1" applyProtection="1">
      <alignment vertical="center"/>
      <protection locked="0"/>
    </xf>
    <xf numFmtId="1" fontId="13" fillId="49" borderId="19" xfId="105" applyNumberFormat="1" applyFont="1" applyFill="1" applyBorder="1" applyAlignment="1" applyProtection="1">
      <alignment vertical="center"/>
      <protection locked="0"/>
    </xf>
    <xf numFmtId="3" fontId="13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Fill="1" applyBorder="1" applyAlignment="1" applyProtection="1">
      <alignment vertical="center"/>
      <protection/>
    </xf>
    <xf numFmtId="1" fontId="12" fillId="44" borderId="19" xfId="105" applyNumberFormat="1" applyFont="1" applyFill="1" applyBorder="1" applyAlignment="1" applyProtection="1">
      <alignment vertical="center"/>
      <protection locked="0"/>
    </xf>
    <xf numFmtId="3" fontId="12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Border="1" applyProtection="1">
      <alignment/>
      <protection/>
    </xf>
    <xf numFmtId="1" fontId="11" fillId="44" borderId="19" xfId="105" applyNumberFormat="1" applyFont="1" applyFill="1" applyBorder="1" applyProtection="1">
      <alignment/>
      <protection locked="0"/>
    </xf>
    <xf numFmtId="0" fontId="11" fillId="0" borderId="19" xfId="105" applyFont="1" applyBorder="1" applyProtection="1">
      <alignment/>
      <protection/>
    </xf>
    <xf numFmtId="1" fontId="11" fillId="49" borderId="19" xfId="105" applyNumberFormat="1" applyFont="1" applyFill="1" applyBorder="1" applyProtection="1">
      <alignment/>
      <protection locked="0"/>
    </xf>
    <xf numFmtId="3" fontId="11" fillId="0" borderId="19" xfId="105" applyNumberFormat="1" applyFont="1" applyBorder="1" applyProtection="1">
      <alignment/>
      <protection/>
    </xf>
    <xf numFmtId="3" fontId="11" fillId="0" borderId="19" xfId="105" applyNumberFormat="1" applyFont="1" applyFill="1" applyBorder="1" applyProtection="1">
      <alignment/>
      <protection/>
    </xf>
    <xf numFmtId="1" fontId="13" fillId="15" borderId="19" xfId="104" applyNumberFormat="1" applyFont="1" applyFill="1" applyBorder="1" applyAlignment="1" applyProtection="1">
      <alignment wrapText="1"/>
      <protection locked="0"/>
    </xf>
    <xf numFmtId="3" fontId="13" fillId="0" borderId="19" xfId="104" applyNumberFormat="1" applyFont="1" applyFill="1" applyBorder="1" applyAlignment="1" applyProtection="1">
      <alignment wrapText="1"/>
      <protection/>
    </xf>
    <xf numFmtId="1" fontId="13" fillId="49" borderId="19" xfId="104" applyNumberFormat="1" applyFont="1" applyFill="1" applyBorder="1" applyAlignment="1" applyProtection="1">
      <alignment wrapText="1"/>
      <protection locked="0"/>
    </xf>
    <xf numFmtId="49" fontId="13" fillId="0" borderId="19" xfId="106" applyNumberFormat="1" applyFont="1" applyBorder="1" applyAlignment="1" applyProtection="1">
      <alignment horizontal="center" vertical="center" wrapText="1"/>
      <protection/>
    </xf>
    <xf numFmtId="3" fontId="13" fillId="0" borderId="19" xfId="106" applyNumberFormat="1" applyFont="1" applyFill="1" applyBorder="1" applyAlignment="1" applyProtection="1">
      <alignment vertical="center"/>
      <protection/>
    </xf>
    <xf numFmtId="3" fontId="13" fillId="0" borderId="19" xfId="106" applyNumberFormat="1" applyFont="1" applyBorder="1" applyAlignment="1" applyProtection="1">
      <alignment vertical="center"/>
      <protection/>
    </xf>
    <xf numFmtId="1" fontId="13" fillId="15" borderId="19" xfId="106" applyNumberFormat="1" applyFont="1" applyFill="1" applyBorder="1" applyAlignment="1" applyProtection="1">
      <alignment vertical="center"/>
      <protection locked="0"/>
    </xf>
    <xf numFmtId="3" fontId="13" fillId="0" borderId="22" xfId="106" applyNumberFormat="1" applyFont="1" applyBorder="1" applyAlignment="1" applyProtection="1">
      <alignment vertical="center"/>
      <protection/>
    </xf>
    <xf numFmtId="3" fontId="13" fillId="0" borderId="20" xfId="106" applyNumberFormat="1" applyFont="1" applyBorder="1" applyAlignment="1" applyProtection="1">
      <alignment vertical="center"/>
      <protection/>
    </xf>
    <xf numFmtId="1" fontId="12" fillId="44" borderId="23" xfId="105" applyNumberFormat="1" applyFont="1" applyFill="1" applyBorder="1" applyAlignment="1" applyProtection="1">
      <alignment vertical="center"/>
      <protection locked="0"/>
    </xf>
    <xf numFmtId="0" fontId="12" fillId="0" borderId="19" xfId="105" applyFont="1" applyBorder="1" applyAlignment="1" applyProtection="1">
      <alignment vertical="center" wrapText="1"/>
      <protection/>
    </xf>
    <xf numFmtId="49" fontId="14" fillId="0" borderId="19" xfId="105" applyNumberFormat="1" applyFont="1" applyBorder="1" applyAlignment="1" applyProtection="1">
      <alignment horizontal="centerContinuous" wrapText="1"/>
      <protection/>
    </xf>
    <xf numFmtId="0" fontId="11" fillId="0" borderId="0" xfId="105" applyFont="1" applyProtection="1">
      <alignment/>
      <protection/>
    </xf>
    <xf numFmtId="0" fontId="12" fillId="0" borderId="19" xfId="105" applyFont="1" applyBorder="1" applyAlignment="1" applyProtection="1">
      <alignment horizontal="left" vertical="center" wrapText="1"/>
      <protection/>
    </xf>
    <xf numFmtId="49" fontId="12" fillId="0" borderId="19" xfId="105" applyNumberFormat="1" applyFont="1" applyBorder="1" applyAlignment="1" applyProtection="1">
      <alignment horizontal="center" vertical="center"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3" fillId="0" borderId="0" xfId="104" applyFont="1" applyBorder="1" applyAlignment="1" applyProtection="1">
      <alignment wrapText="1"/>
      <protection/>
    </xf>
    <xf numFmtId="0" fontId="13" fillId="0" borderId="0" xfId="104" applyFont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Alignment="1" applyProtection="1">
      <alignment wrapText="1"/>
      <protection/>
    </xf>
    <xf numFmtId="0" fontId="13" fillId="0" borderId="0" xfId="106" applyFont="1" applyBorder="1" applyProtection="1">
      <alignment/>
      <protection/>
    </xf>
    <xf numFmtId="0" fontId="11" fillId="0" borderId="0" xfId="106" applyFont="1" applyProtection="1">
      <alignment/>
      <protection/>
    </xf>
    <xf numFmtId="0" fontId="12" fillId="0" borderId="0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left" vertical="top" wrapText="1"/>
      <protection/>
    </xf>
    <xf numFmtId="0" fontId="10" fillId="0" borderId="0" xfId="103" applyFont="1" applyAlignment="1">
      <alignment horizontal="left" vertical="top" wrapText="1"/>
      <protection/>
    </xf>
    <xf numFmtId="0" fontId="5" fillId="0" borderId="0" xfId="103" applyFont="1" applyAlignment="1">
      <alignment vertical="top"/>
      <protection/>
    </xf>
    <xf numFmtId="0" fontId="8" fillId="0" borderId="0" xfId="103" applyFont="1" applyBorder="1" applyAlignment="1" applyProtection="1">
      <alignment vertical="top" wrapText="1"/>
      <protection locked="0"/>
    </xf>
    <xf numFmtId="1" fontId="10" fillId="44" borderId="21" xfId="103" applyNumberFormat="1" applyFont="1" applyFill="1" applyBorder="1" applyAlignment="1" applyProtection="1">
      <alignment vertical="top" wrapText="1"/>
      <protection locked="0"/>
    </xf>
    <xf numFmtId="1" fontId="10" fillId="44" borderId="24" xfId="103" applyNumberFormat="1" applyFont="1" applyFill="1" applyBorder="1" applyAlignment="1" applyProtection="1">
      <alignment vertical="top" wrapText="1"/>
      <protection locked="0"/>
    </xf>
    <xf numFmtId="1" fontId="10" fillId="49" borderId="24" xfId="103" applyNumberFormat="1" applyFont="1" applyFill="1" applyBorder="1" applyAlignment="1" applyProtection="1">
      <alignment vertical="top" wrapText="1"/>
      <protection locked="0"/>
    </xf>
    <xf numFmtId="1" fontId="10" fillId="0" borderId="24" xfId="103" applyNumberFormat="1" applyFont="1" applyBorder="1" applyAlignment="1" applyProtection="1">
      <alignment vertical="top" wrapText="1"/>
      <protection/>
    </xf>
    <xf numFmtId="1" fontId="10" fillId="0" borderId="21" xfId="103" applyNumberFormat="1" applyFont="1" applyBorder="1" applyAlignment="1" applyProtection="1">
      <alignment vertical="top" wrapText="1"/>
      <protection/>
    </xf>
    <xf numFmtId="1" fontId="10" fillId="0" borderId="24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10" fillId="15" borderId="24" xfId="103" applyNumberFormat="1" applyFont="1" applyFill="1" applyBorder="1" applyAlignment="1" applyProtection="1">
      <alignment vertical="top" wrapText="1"/>
      <protection locked="0"/>
    </xf>
    <xf numFmtId="1" fontId="10" fillId="0" borderId="25" xfId="103" applyNumberFormat="1" applyFont="1" applyBorder="1" applyAlignment="1" applyProtection="1">
      <alignment vertical="top" wrapText="1"/>
      <protection/>
    </xf>
    <xf numFmtId="1" fontId="10" fillId="49" borderId="26" xfId="103" applyNumberFormat="1" applyFont="1" applyFill="1" applyBorder="1" applyAlignment="1" applyProtection="1">
      <alignment vertical="top" wrapText="1"/>
      <protection locked="0"/>
    </xf>
    <xf numFmtId="1" fontId="10" fillId="0" borderId="27" xfId="103" applyNumberFormat="1" applyFont="1" applyBorder="1" applyAlignment="1" applyProtection="1">
      <alignment vertical="top" wrapText="1"/>
      <protection/>
    </xf>
    <xf numFmtId="1" fontId="8" fillId="0" borderId="24" xfId="103" applyNumberFormat="1" applyFont="1" applyBorder="1" applyAlignment="1" applyProtection="1">
      <alignment vertical="top" wrapText="1"/>
      <protection/>
    </xf>
    <xf numFmtId="1" fontId="8" fillId="0" borderId="28" xfId="103" applyNumberFormat="1" applyFont="1" applyBorder="1" applyAlignment="1" applyProtection="1">
      <alignment vertical="top" wrapText="1"/>
      <protection/>
    </xf>
    <xf numFmtId="0" fontId="8" fillId="0" borderId="0" xfId="103" applyFont="1" applyBorder="1" applyAlignment="1">
      <alignment vertical="top" wrapText="1"/>
      <protection/>
    </xf>
    <xf numFmtId="49" fontId="8" fillId="0" borderId="0" xfId="103" applyNumberFormat="1" applyFont="1" applyBorder="1" applyAlignment="1">
      <alignment vertical="top" wrapText="1"/>
      <protection/>
    </xf>
    <xf numFmtId="1" fontId="10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2" fillId="0" borderId="22" xfId="106" applyFont="1" applyBorder="1" applyAlignment="1">
      <alignment horizontal="centerContinuous" vertical="center" wrapText="1"/>
      <protection/>
    </xf>
    <xf numFmtId="0" fontId="12" fillId="0" borderId="29" xfId="106" applyFont="1" applyBorder="1" applyAlignment="1">
      <alignment horizontal="centerContinuous" vertical="center" wrapText="1"/>
      <protection/>
    </xf>
    <xf numFmtId="0" fontId="12" fillId="0" borderId="20" xfId="106" applyFont="1" applyBorder="1" applyAlignment="1">
      <alignment horizontal="centerContinuous" vertical="center" wrapText="1"/>
      <protection/>
    </xf>
    <xf numFmtId="0" fontId="12" fillId="40" borderId="22" xfId="106" applyFont="1" applyFill="1" applyBorder="1" applyAlignment="1">
      <alignment horizontal="centerContinuous" vertical="center" wrapText="1"/>
      <protection/>
    </xf>
    <xf numFmtId="0" fontId="12" fillId="40" borderId="20" xfId="106" applyFont="1" applyFill="1" applyBorder="1" applyAlignment="1">
      <alignment horizontal="centerContinuous" vertical="center" wrapText="1"/>
      <protection/>
    </xf>
    <xf numFmtId="1" fontId="13" fillId="40" borderId="21" xfId="106" applyNumberFormat="1" applyFont="1" applyFill="1" applyBorder="1" applyAlignment="1" applyProtection="1">
      <alignment vertical="center"/>
      <protection locked="0"/>
    </xf>
    <xf numFmtId="1" fontId="13" fillId="40" borderId="30" xfId="106" applyNumberFormat="1" applyFont="1" applyFill="1" applyBorder="1" applyAlignment="1" applyProtection="1">
      <alignment vertical="center"/>
      <protection locked="0"/>
    </xf>
    <xf numFmtId="1" fontId="13" fillId="40" borderId="23" xfId="106" applyNumberFormat="1" applyFont="1" applyFill="1" applyBorder="1" applyAlignment="1" applyProtection="1">
      <alignment vertical="center"/>
      <protection locked="0"/>
    </xf>
    <xf numFmtId="1" fontId="13" fillId="44" borderId="19" xfId="106" applyNumberFormat="1" applyFont="1" applyFill="1" applyBorder="1" applyAlignment="1" applyProtection="1">
      <alignment vertical="center"/>
      <protection locked="0"/>
    </xf>
    <xf numFmtId="0" fontId="12" fillId="0" borderId="22" xfId="106" applyFont="1" applyBorder="1" applyAlignment="1">
      <alignment horizontal="left" vertical="center" wrapText="1"/>
      <protection/>
    </xf>
    <xf numFmtId="1" fontId="13" fillId="0" borderId="21" xfId="106" applyNumberFormat="1" applyFont="1" applyFill="1" applyBorder="1" applyAlignment="1" applyProtection="1">
      <alignment vertical="center"/>
      <protection locked="0"/>
    </xf>
    <xf numFmtId="3" fontId="13" fillId="0" borderId="0" xfId="106" applyNumberFormat="1" applyFont="1" applyBorder="1" applyProtection="1">
      <alignment/>
      <protection/>
    </xf>
    <xf numFmtId="0" fontId="12" fillId="0" borderId="21" xfId="106" applyFont="1" applyBorder="1" applyAlignment="1">
      <alignment horizontal="centerContinuous" vertical="center" wrapText="1"/>
      <protection/>
    </xf>
    <xf numFmtId="0" fontId="12" fillId="0" borderId="25" xfId="106" applyFont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12" fillId="0" borderId="20" xfId="106" applyFont="1" applyBorder="1" applyAlignment="1">
      <alignment horizontal="center" vertical="center" wrapText="1"/>
      <protection/>
    </xf>
    <xf numFmtId="0" fontId="12" fillId="0" borderId="20" xfId="106" applyFont="1" applyFill="1" applyBorder="1" applyAlignment="1">
      <alignment horizontal="center" vertical="center" wrapText="1"/>
      <protection/>
    </xf>
    <xf numFmtId="0" fontId="12" fillId="0" borderId="31" xfId="106" applyFont="1" applyBorder="1" applyAlignment="1">
      <alignment horizontal="centerContinuous" vertical="center" wrapText="1"/>
      <protection/>
    </xf>
    <xf numFmtId="0" fontId="12" fillId="40" borderId="29" xfId="106" applyFont="1" applyFill="1" applyBorder="1" applyAlignment="1">
      <alignment horizontal="center" vertical="center" wrapText="1"/>
      <protection/>
    </xf>
    <xf numFmtId="0" fontId="12" fillId="0" borderId="25" xfId="106" applyFont="1" applyBorder="1" applyAlignment="1">
      <alignment horizontal="centerContinuous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32" xfId="106" applyFont="1" applyBorder="1" applyAlignment="1">
      <alignment horizontal="centerContinuous" vertical="center" wrapText="1"/>
      <protection/>
    </xf>
    <xf numFmtId="0" fontId="12" fillId="0" borderId="33" xfId="106" applyFont="1" applyBorder="1" applyAlignment="1">
      <alignment horizontal="centerContinuous" vertical="center" wrapText="1"/>
      <protection/>
    </xf>
    <xf numFmtId="49" fontId="12" fillId="0" borderId="25" xfId="106" applyNumberFormat="1" applyFont="1" applyBorder="1" applyAlignment="1">
      <alignment horizontal="centerContinuous" vertical="center" wrapText="1"/>
      <protection/>
    </xf>
    <xf numFmtId="49" fontId="12" fillId="0" borderId="26" xfId="106" applyNumberFormat="1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 horizontal="centerContinuous" vertical="center" wrapText="1"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8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center" vertical="top" wrapText="1"/>
      <protection locked="0"/>
    </xf>
    <xf numFmtId="0" fontId="10" fillId="0" borderId="0" xfId="103" applyFont="1" applyAlignment="1" applyProtection="1">
      <alignment horizontal="left" vertical="top"/>
      <protection locked="0"/>
    </xf>
    <xf numFmtId="0" fontId="8" fillId="0" borderId="0" xfId="103" applyFont="1" applyBorder="1" applyAlignment="1" applyProtection="1">
      <alignment horizontal="center" vertical="top"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34" xfId="103" applyFont="1" applyBorder="1" applyAlignment="1" applyProtection="1">
      <alignment horizontal="center" vertical="center"/>
      <protection/>
    </xf>
    <xf numFmtId="0" fontId="8" fillId="0" borderId="35" xfId="103" applyFont="1" applyBorder="1" applyAlignment="1" applyProtection="1">
      <alignment horizontal="center" vertical="top" wrapText="1"/>
      <protection/>
    </xf>
    <xf numFmtId="14" fontId="8" fillId="0" borderId="35" xfId="103" applyNumberFormat="1" applyFont="1" applyBorder="1" applyAlignment="1" applyProtection="1">
      <alignment horizontal="center" vertical="top" wrapText="1"/>
      <protection/>
    </xf>
    <xf numFmtId="49" fontId="8" fillId="0" borderId="35" xfId="103" applyNumberFormat="1" applyFont="1" applyBorder="1" applyAlignment="1" applyProtection="1">
      <alignment horizontal="center" vertical="center" wrapText="1"/>
      <protection/>
    </xf>
    <xf numFmtId="14" fontId="8" fillId="0" borderId="36" xfId="103" applyNumberFormat="1" applyFont="1" applyBorder="1" applyAlignment="1" applyProtection="1">
      <alignment horizontal="center" vertical="top" wrapText="1"/>
      <protection/>
    </xf>
    <xf numFmtId="0" fontId="8" fillId="0" borderId="37" xfId="103" applyFont="1" applyBorder="1" applyAlignment="1" applyProtection="1">
      <alignment horizontal="center" vertical="center" wrapText="1"/>
      <protection/>
    </xf>
    <xf numFmtId="0" fontId="8" fillId="0" borderId="19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center" vertical="center" wrapText="1"/>
      <protection/>
    </xf>
    <xf numFmtId="0" fontId="8" fillId="0" borderId="24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right" vertical="top" wrapText="1"/>
      <protection/>
    </xf>
    <xf numFmtId="0" fontId="10" fillId="0" borderId="19" xfId="103" applyFont="1" applyBorder="1" applyAlignment="1" applyProtection="1">
      <alignment vertical="top" wrapText="1"/>
      <protection/>
    </xf>
    <xf numFmtId="0" fontId="10" fillId="0" borderId="21" xfId="103" applyFont="1" applyBorder="1" applyAlignment="1" applyProtection="1">
      <alignment vertical="top" wrapText="1"/>
      <protection/>
    </xf>
    <xf numFmtId="49" fontId="8" fillId="40" borderId="25" xfId="103" applyNumberFormat="1" applyFont="1" applyFill="1" applyBorder="1" applyAlignment="1" applyProtection="1">
      <alignment horizontal="right" vertical="top" wrapText="1"/>
      <protection/>
    </xf>
    <xf numFmtId="0" fontId="5" fillId="40" borderId="38" xfId="0" applyFont="1" applyFill="1" applyBorder="1" applyAlignment="1" applyProtection="1">
      <alignment vertical="top" wrapText="1"/>
      <protection/>
    </xf>
    <xf numFmtId="0" fontId="5" fillId="40" borderId="39" xfId="0" applyFont="1" applyFill="1" applyBorder="1" applyAlignment="1" applyProtection="1">
      <alignment vertical="top" wrapText="1"/>
      <protection/>
    </xf>
    <xf numFmtId="0" fontId="10" fillId="0" borderId="19" xfId="103" applyFont="1" applyBorder="1" applyAlignment="1" applyProtection="1">
      <alignment horizontal="right" vertical="top" wrapText="1"/>
      <protection/>
    </xf>
    <xf numFmtId="0" fontId="5" fillId="40" borderId="31" xfId="0" applyFont="1" applyFill="1" applyBorder="1" applyAlignment="1" applyProtection="1">
      <alignment vertical="top" wrapText="1"/>
      <protection/>
    </xf>
    <xf numFmtId="0" fontId="5" fillId="40" borderId="40" xfId="0" applyFont="1" applyFill="1" applyBorder="1" applyAlignment="1" applyProtection="1">
      <alignment vertical="top" wrapText="1"/>
      <protection/>
    </xf>
    <xf numFmtId="0" fontId="5" fillId="40" borderId="41" xfId="0" applyFont="1" applyFill="1" applyBorder="1" applyAlignment="1" applyProtection="1">
      <alignment vertical="top" wrapText="1"/>
      <protection/>
    </xf>
    <xf numFmtId="49" fontId="5" fillId="0" borderId="19" xfId="103" applyNumberFormat="1" applyFont="1" applyBorder="1" applyAlignment="1" applyProtection="1">
      <alignment horizontal="right" vertical="top" wrapText="1"/>
      <protection/>
    </xf>
    <xf numFmtId="1" fontId="5" fillId="0" borderId="19" xfId="103" applyNumberFormat="1" applyFont="1" applyBorder="1" applyAlignment="1" applyProtection="1">
      <alignment horizontal="right" vertical="top" wrapText="1"/>
      <protection/>
    </xf>
    <xf numFmtId="49" fontId="5" fillId="0" borderId="19" xfId="103" applyNumberFormat="1" applyFont="1" applyFill="1" applyBorder="1" applyAlignment="1" applyProtection="1">
      <alignment horizontal="right" vertical="top" wrapText="1"/>
      <protection/>
    </xf>
    <xf numFmtId="1" fontId="6" fillId="0" borderId="19" xfId="103" applyNumberFormat="1" applyFont="1" applyBorder="1" applyAlignment="1" applyProtection="1">
      <alignment horizontal="right" vertical="top" wrapText="1"/>
      <protection/>
    </xf>
    <xf numFmtId="1" fontId="9" fillId="0" borderId="21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42" xfId="0" applyNumberFormat="1" applyFont="1" applyBorder="1" applyAlignment="1" applyProtection="1">
      <alignment vertical="top" wrapText="1"/>
      <protection/>
    </xf>
    <xf numFmtId="49" fontId="6" fillId="0" borderId="19" xfId="103" applyNumberFormat="1" applyFont="1" applyBorder="1" applyAlignment="1" applyProtection="1">
      <alignment horizontal="right" vertical="top" wrapText="1"/>
      <protection/>
    </xf>
    <xf numFmtId="49" fontId="6" fillId="0" borderId="19" xfId="103" applyNumberFormat="1" applyFont="1" applyFill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vertical="top" wrapText="1"/>
      <protection/>
    </xf>
    <xf numFmtId="1" fontId="4" fillId="0" borderId="25" xfId="103" applyNumberFormat="1" applyFont="1" applyBorder="1" applyAlignment="1" applyProtection="1">
      <alignment horizontal="right"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5" fillId="0" borderId="39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40" xfId="0" applyNumberFormat="1" applyFont="1" applyBorder="1" applyAlignment="1" applyProtection="1">
      <alignment vertical="top" wrapText="1"/>
      <protection/>
    </xf>
    <xf numFmtId="1" fontId="5" fillId="0" borderId="41" xfId="0" applyNumberFormat="1" applyFont="1" applyBorder="1" applyAlignment="1" applyProtection="1">
      <alignment vertical="top" wrapText="1"/>
      <protection/>
    </xf>
    <xf numFmtId="1" fontId="4" fillId="0" borderId="19" xfId="103" applyNumberFormat="1" applyFont="1" applyBorder="1" applyAlignment="1" applyProtection="1">
      <alignment horizontal="right" vertical="top" wrapText="1"/>
      <protection/>
    </xf>
    <xf numFmtId="1" fontId="8" fillId="0" borderId="25" xfId="103" applyNumberFormat="1" applyFont="1" applyBorder="1" applyAlignment="1" applyProtection="1">
      <alignment horizontal="right" vertical="top" wrapText="1"/>
      <protection/>
    </xf>
    <xf numFmtId="49" fontId="5" fillId="0" borderId="21" xfId="10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43" xfId="0" applyNumberFormat="1" applyFont="1" applyBorder="1" applyAlignment="1" applyProtection="1">
      <alignment vertical="top" wrapText="1"/>
      <protection/>
    </xf>
    <xf numFmtId="49" fontId="4" fillId="0" borderId="19" xfId="103" applyNumberFormat="1" applyFont="1" applyFill="1" applyBorder="1" applyAlignment="1" applyProtection="1">
      <alignment horizontal="right" vertical="top" wrapText="1"/>
      <protection/>
    </xf>
    <xf numFmtId="1" fontId="8" fillId="0" borderId="19" xfId="103" applyNumberFormat="1" applyFont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horizontal="right" vertical="top" wrapText="1"/>
      <protection/>
    </xf>
    <xf numFmtId="1" fontId="6" fillId="0" borderId="22" xfId="103" applyNumberFormat="1" applyFont="1" applyBorder="1" applyAlignment="1" applyProtection="1">
      <alignment horizontal="right" vertical="top" wrapText="1"/>
      <protection/>
    </xf>
    <xf numFmtId="1" fontId="5" fillId="0" borderId="25" xfId="103" applyNumberFormat="1" applyFont="1" applyBorder="1" applyAlignment="1" applyProtection="1">
      <alignment horizontal="right" vertical="top" wrapText="1"/>
      <protection/>
    </xf>
    <xf numFmtId="1" fontId="10" fillId="0" borderId="38" xfId="103" applyNumberFormat="1" applyFont="1" applyBorder="1" applyAlignment="1" applyProtection="1">
      <alignment vertical="top" wrapText="1"/>
      <protection/>
    </xf>
    <xf numFmtId="1" fontId="10" fillId="0" borderId="39" xfId="103" applyNumberFormat="1" applyFont="1" applyBorder="1" applyAlignment="1" applyProtection="1">
      <alignment vertical="top" wrapText="1"/>
      <protection/>
    </xf>
    <xf numFmtId="1" fontId="5" fillId="0" borderId="31" xfId="103" applyNumberFormat="1" applyFont="1" applyBorder="1" applyAlignment="1" applyProtection="1">
      <alignment horizontal="right" vertical="top" wrapText="1"/>
      <protection/>
    </xf>
    <xf numFmtId="1" fontId="10" fillId="0" borderId="40" xfId="103" applyNumberFormat="1" applyFont="1" applyBorder="1" applyAlignment="1" applyProtection="1">
      <alignment vertical="top" wrapText="1"/>
      <protection/>
    </xf>
    <xf numFmtId="1" fontId="10" fillId="0" borderId="41" xfId="103" applyNumberFormat="1" applyFont="1" applyBorder="1" applyAlignment="1" applyProtection="1">
      <alignment vertical="top" wrapText="1"/>
      <protection/>
    </xf>
    <xf numFmtId="1" fontId="6" fillId="0" borderId="20" xfId="103" applyNumberFormat="1" applyFont="1" applyBorder="1" applyAlignment="1" applyProtection="1">
      <alignment horizontal="right" vertical="top" wrapText="1"/>
      <protection/>
    </xf>
    <xf numFmtId="1" fontId="6" fillId="40" borderId="19" xfId="103" applyNumberFormat="1" applyFont="1" applyFill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40" borderId="19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Border="1" applyAlignment="1" applyProtection="1">
      <alignment vertical="top"/>
      <protection/>
    </xf>
    <xf numFmtId="1" fontId="5" fillId="0" borderId="24" xfId="0" applyNumberFormat="1" applyFont="1" applyBorder="1" applyAlignment="1" applyProtection="1">
      <alignment vertical="top"/>
      <protection/>
    </xf>
    <xf numFmtId="49" fontId="4" fillId="0" borderId="19" xfId="103" applyNumberFormat="1" applyFont="1" applyBorder="1" applyAlignment="1" applyProtection="1">
      <alignment horizontal="right" vertical="top" wrapText="1"/>
      <protection/>
    </xf>
    <xf numFmtId="49" fontId="4" fillId="0" borderId="44" xfId="103" applyNumberFormat="1" applyFont="1" applyBorder="1" applyAlignment="1" applyProtection="1">
      <alignment horizontal="right" vertical="top" wrapText="1"/>
      <protection/>
    </xf>
    <xf numFmtId="1" fontId="4" fillId="0" borderId="44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2" fillId="0" borderId="0" xfId="105" applyFont="1" applyBorder="1" applyAlignment="1" applyProtection="1">
      <alignment horizontal="centerContinuous" vertical="center" wrapText="1"/>
      <protection locked="0"/>
    </xf>
    <xf numFmtId="0" fontId="13" fillId="0" borderId="43" xfId="105" applyFont="1" applyBorder="1" applyAlignment="1" applyProtection="1">
      <alignment horizontal="centerContinuous"/>
      <protection locked="0"/>
    </xf>
    <xf numFmtId="0" fontId="13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Protection="1">
      <alignment/>
      <protection locked="0"/>
    </xf>
    <xf numFmtId="0" fontId="7" fillId="0" borderId="0" xfId="103" applyFont="1" applyAlignment="1" applyProtection="1">
      <alignment vertical="top"/>
      <protection locked="0"/>
    </xf>
    <xf numFmtId="0" fontId="7" fillId="0" borderId="0" xfId="103" applyFont="1" applyAlignment="1" applyProtection="1">
      <alignment vertical="top" wrapText="1"/>
      <protection locked="0"/>
    </xf>
    <xf numFmtId="0" fontId="14" fillId="0" borderId="0" xfId="105" applyFont="1" applyAlignment="1" applyProtection="1">
      <alignment horizontal="right"/>
      <protection locked="0"/>
    </xf>
    <xf numFmtId="0" fontId="12" fillId="0" borderId="19" xfId="105" applyFont="1" applyBorder="1" applyAlignment="1" applyProtection="1">
      <alignment horizontal="center" vertical="center" wrapText="1"/>
      <protection/>
    </xf>
    <xf numFmtId="0" fontId="12" fillId="0" borderId="23" xfId="105" applyFont="1" applyBorder="1" applyAlignment="1" applyProtection="1">
      <alignment horizontal="center" vertical="center" wrapText="1"/>
      <protection/>
    </xf>
    <xf numFmtId="0" fontId="12" fillId="0" borderId="21" xfId="105" applyFont="1" applyBorder="1" applyAlignment="1" applyProtection="1">
      <alignment horizontal="center" vertical="center" wrapText="1"/>
      <protection/>
    </xf>
    <xf numFmtId="0" fontId="12" fillId="0" borderId="20" xfId="105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wrapText="1"/>
      <protection/>
    </xf>
    <xf numFmtId="0" fontId="15" fillId="0" borderId="19" xfId="105" applyFont="1" applyBorder="1" applyAlignment="1" applyProtection="1">
      <alignment vertical="center" wrapText="1"/>
      <protection/>
    </xf>
    <xf numFmtId="0" fontId="13" fillId="0" borderId="19" xfId="105" applyFont="1" applyFill="1" applyBorder="1" applyProtection="1">
      <alignment/>
      <protection/>
    </xf>
    <xf numFmtId="0" fontId="13" fillId="0" borderId="19" xfId="105" applyFont="1" applyBorder="1" applyAlignment="1" applyProtection="1">
      <alignment vertical="center" wrapText="1"/>
      <protection/>
    </xf>
    <xf numFmtId="3" fontId="13" fillId="0" borderId="19" xfId="105" applyNumberFormat="1" applyFont="1" applyBorder="1" applyAlignment="1" applyProtection="1">
      <alignment horizontal="center" vertical="center"/>
      <protection/>
    </xf>
    <xf numFmtId="49" fontId="11" fillId="0" borderId="19" xfId="105" applyNumberFormat="1" applyFont="1" applyBorder="1" applyAlignment="1" applyProtection="1">
      <alignment horizontal="center" wrapText="1"/>
      <protection/>
    </xf>
    <xf numFmtId="0" fontId="13" fillId="0" borderId="19" xfId="105" applyFont="1" applyFill="1" applyBorder="1" applyAlignment="1" applyProtection="1">
      <alignment vertical="center" wrapText="1"/>
      <protection/>
    </xf>
    <xf numFmtId="0" fontId="15" fillId="0" borderId="19" xfId="105" applyFont="1" applyBorder="1" applyAlignment="1" applyProtection="1">
      <alignment horizontal="right" vertical="center" wrapText="1"/>
      <protection/>
    </xf>
    <xf numFmtId="49" fontId="16" fillId="0" borderId="19" xfId="105" applyNumberFormat="1" applyFont="1" applyBorder="1" applyAlignment="1" applyProtection="1">
      <alignment horizontal="center" wrapText="1"/>
      <protection/>
    </xf>
    <xf numFmtId="0" fontId="11" fillId="0" borderId="19" xfId="105" applyFont="1" applyBorder="1" applyAlignment="1" applyProtection="1">
      <alignment horizontal="center" wrapText="1"/>
      <protection/>
    </xf>
    <xf numFmtId="0" fontId="16" fillId="0" borderId="19" xfId="105" applyFont="1" applyBorder="1" applyAlignment="1" applyProtection="1">
      <alignment horizontal="center" wrapText="1"/>
      <protection/>
    </xf>
    <xf numFmtId="0" fontId="13" fillId="0" borderId="19" xfId="105" applyFont="1" applyBorder="1" applyAlignment="1" applyProtection="1">
      <alignment horizontal="left" vertical="center" wrapText="1"/>
      <protection/>
    </xf>
    <xf numFmtId="3" fontId="15" fillId="0" borderId="19" xfId="105" applyNumberFormat="1" applyFont="1" applyBorder="1" applyAlignment="1" applyProtection="1">
      <alignment horizontal="center" vertical="center"/>
      <protection/>
    </xf>
    <xf numFmtId="0" fontId="13" fillId="0" borderId="19" xfId="105" applyFont="1" applyBorder="1" applyAlignment="1" applyProtection="1">
      <alignment wrapText="1"/>
      <protection/>
    </xf>
    <xf numFmtId="0" fontId="11" fillId="0" borderId="19" xfId="105" applyFont="1" applyBorder="1" applyAlignment="1" applyProtection="1">
      <alignment horizontal="left" vertical="center" wrapText="1"/>
      <protection/>
    </xf>
    <xf numFmtId="0" fontId="13" fillId="0" borderId="23" xfId="105" applyFont="1" applyBorder="1" applyAlignment="1" applyProtection="1">
      <alignment horizontal="center" vertical="center" wrapText="1"/>
      <protection/>
    </xf>
    <xf numFmtId="0" fontId="15" fillId="0" borderId="23" xfId="105" applyFont="1" applyBorder="1" applyAlignment="1" applyProtection="1">
      <alignment horizontal="center" vertical="center" wrapText="1"/>
      <protection/>
    </xf>
    <xf numFmtId="0" fontId="16" fillId="0" borderId="19" xfId="105" applyFont="1" applyBorder="1" applyAlignment="1" applyProtection="1">
      <alignment horizontal="left" vertical="center" wrapText="1"/>
      <protection/>
    </xf>
    <xf numFmtId="0" fontId="15" fillId="0" borderId="23" xfId="105" applyFont="1" applyBorder="1" applyAlignment="1" applyProtection="1">
      <alignment horizontal="center" wrapText="1"/>
      <protection/>
    </xf>
    <xf numFmtId="0" fontId="14" fillId="0" borderId="19" xfId="105" applyFont="1" applyBorder="1" applyAlignment="1" applyProtection="1">
      <alignment horizontal="left" vertical="center" wrapText="1"/>
      <protection/>
    </xf>
    <xf numFmtId="0" fontId="17" fillId="0" borderId="19" xfId="105" applyFont="1" applyBorder="1" applyAlignment="1" applyProtection="1">
      <alignment vertical="center" wrapText="1"/>
      <protection/>
    </xf>
    <xf numFmtId="0" fontId="13" fillId="0" borderId="37" xfId="105" applyFont="1" applyBorder="1" applyAlignment="1" applyProtection="1">
      <alignment vertical="center" wrapText="1"/>
      <protection/>
    </xf>
    <xf numFmtId="49" fontId="13" fillId="0" borderId="23" xfId="105" applyNumberFormat="1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horizontal="centerContinuous" wrapText="1"/>
      <protection/>
    </xf>
    <xf numFmtId="0" fontId="13" fillId="0" borderId="30" xfId="105" applyFont="1" applyBorder="1" applyAlignment="1" applyProtection="1">
      <alignment vertical="center" wrapText="1"/>
      <protection/>
    </xf>
    <xf numFmtId="0" fontId="12" fillId="0" borderId="21" xfId="105" applyFont="1" applyBorder="1" applyAlignment="1" applyProtection="1">
      <alignment vertical="center" wrapText="1"/>
      <protection/>
    </xf>
    <xf numFmtId="0" fontId="18" fillId="0" borderId="19" xfId="105" applyFont="1" applyBorder="1" applyAlignment="1" applyProtection="1">
      <alignment vertical="center" wrapText="1"/>
      <protection/>
    </xf>
    <xf numFmtId="0" fontId="13" fillId="0" borderId="0" xfId="10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9" xfId="105" applyNumberFormat="1" applyFont="1" applyBorder="1" applyAlignment="1" applyProtection="1">
      <alignment vertical="center"/>
      <protection/>
    </xf>
    <xf numFmtId="1" fontId="11" fillId="0" borderId="19" xfId="105" applyNumberFormat="1" applyFont="1" applyBorder="1" applyProtection="1">
      <alignment/>
      <protection/>
    </xf>
    <xf numFmtId="1" fontId="10" fillId="2" borderId="24" xfId="103" applyNumberFormat="1" applyFont="1" applyFill="1" applyBorder="1" applyAlignment="1" applyProtection="1">
      <alignment vertical="top" wrapText="1"/>
      <protection locked="0"/>
    </xf>
    <xf numFmtId="1" fontId="10" fillId="2" borderId="21" xfId="103" applyNumberFormat="1" applyFont="1" applyFill="1" applyBorder="1" applyAlignment="1" applyProtection="1">
      <alignment vertical="top" wrapText="1"/>
      <protection locked="0"/>
    </xf>
    <xf numFmtId="0" fontId="13" fillId="0" borderId="0" xfId="104" applyFont="1" applyAlignment="1" applyProtection="1">
      <alignment wrapText="1"/>
      <protection locked="0"/>
    </xf>
    <xf numFmtId="0" fontId="13" fillId="0" borderId="0" xfId="104" applyFont="1" applyFill="1" applyAlignment="1" applyProtection="1">
      <alignment wrapText="1"/>
      <protection locked="0"/>
    </xf>
    <xf numFmtId="0" fontId="12" fillId="0" borderId="0" xfId="104" applyFont="1" applyBorder="1" applyAlignment="1" applyProtection="1">
      <alignment horizontal="centerContinuous" vertical="center" wrapText="1"/>
      <protection locked="0"/>
    </xf>
    <xf numFmtId="0" fontId="12" fillId="0" borderId="0" xfId="104" applyFont="1" applyFill="1" applyBorder="1" applyAlignment="1" applyProtection="1">
      <alignment horizontal="centerContinuous" vertical="center" wrapText="1"/>
      <protection locked="0"/>
    </xf>
    <xf numFmtId="0" fontId="7" fillId="0" borderId="0" xfId="103" applyFont="1" applyFill="1" applyAlignment="1" applyProtection="1">
      <alignment vertical="top"/>
      <protection locked="0"/>
    </xf>
    <xf numFmtId="0" fontId="7" fillId="0" borderId="0" xfId="103" applyFont="1" applyFill="1" applyAlignment="1" applyProtection="1">
      <alignment vertical="top" wrapText="1"/>
      <protection locked="0"/>
    </xf>
    <xf numFmtId="0" fontId="12" fillId="0" borderId="0" xfId="104" applyFont="1" applyFill="1" applyBorder="1" applyAlignment="1" applyProtection="1">
      <alignment horizontal="right" vertical="center" wrapText="1"/>
      <protection locked="0"/>
    </xf>
    <xf numFmtId="1" fontId="13" fillId="0" borderId="0" xfId="104" applyNumberFormat="1" applyFont="1" applyBorder="1" applyAlignment="1" applyProtection="1">
      <alignment wrapText="1"/>
      <protection/>
    </xf>
    <xf numFmtId="0" fontId="13" fillId="0" borderId="0" xfId="104" applyFont="1" applyAlignment="1" applyProtection="1">
      <alignment horizontal="centerContinuous" wrapText="1"/>
      <protection/>
    </xf>
    <xf numFmtId="0" fontId="13" fillId="0" borderId="0" xfId="104" applyFont="1" applyAlignment="1" applyProtection="1">
      <alignment horizontal="center" wrapText="1"/>
      <protection/>
    </xf>
    <xf numFmtId="0" fontId="12" fillId="0" borderId="0" xfId="104" applyFont="1" applyAlignment="1" applyProtection="1">
      <alignment wrapText="1"/>
      <protection/>
    </xf>
    <xf numFmtId="0" fontId="12" fillId="0" borderId="19" xfId="104" applyFont="1" applyBorder="1" applyAlignment="1" applyProtection="1">
      <alignment horizontal="center" vertical="center" wrapText="1"/>
      <protection/>
    </xf>
    <xf numFmtId="14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3" fillId="0" borderId="0" xfId="104" applyFont="1" applyBorder="1" applyAlignment="1" applyProtection="1">
      <alignment horizontal="center" wrapText="1"/>
      <protection/>
    </xf>
    <xf numFmtId="49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5" fillId="0" borderId="19" xfId="104" applyFont="1" applyBorder="1" applyAlignment="1" applyProtection="1">
      <alignment wrapText="1"/>
      <protection/>
    </xf>
    <xf numFmtId="49" fontId="15" fillId="0" borderId="19" xfId="104" applyNumberFormat="1" applyFont="1" applyBorder="1" applyAlignment="1" applyProtection="1">
      <alignment wrapText="1"/>
      <protection/>
    </xf>
    <xf numFmtId="0" fontId="13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Border="1" applyAlignment="1" applyProtection="1">
      <alignment horizontal="center" wrapText="1"/>
      <protection/>
    </xf>
    <xf numFmtId="0" fontId="13" fillId="0" borderId="19" xfId="104" applyFont="1" applyFill="1" applyBorder="1" applyAlignment="1" applyProtection="1">
      <alignment wrapText="1"/>
      <protection/>
    </xf>
    <xf numFmtId="0" fontId="11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Fill="1" applyBorder="1" applyAlignment="1" applyProtection="1">
      <alignment horizontal="center" wrapText="1"/>
      <protection/>
    </xf>
    <xf numFmtId="0" fontId="12" fillId="0" borderId="19" xfId="104" applyFont="1" applyBorder="1" applyAlignment="1" applyProtection="1">
      <alignment horizontal="right" wrapText="1"/>
      <protection/>
    </xf>
    <xf numFmtId="49" fontId="12" fillId="0" borderId="19" xfId="104" applyNumberFormat="1" applyFont="1" applyBorder="1" applyAlignment="1" applyProtection="1">
      <alignment horizontal="center" wrapText="1"/>
      <protection/>
    </xf>
    <xf numFmtId="49" fontId="15" fillId="0" borderId="19" xfId="104" applyNumberFormat="1" applyFont="1" applyBorder="1" applyAlignment="1" applyProtection="1">
      <alignment horizontal="center" wrapText="1"/>
      <protection/>
    </xf>
    <xf numFmtId="1" fontId="13" fillId="0" borderId="19" xfId="104" applyNumberFormat="1" applyFont="1" applyFill="1" applyBorder="1" applyAlignment="1" applyProtection="1">
      <alignment wrapText="1"/>
      <protection/>
    </xf>
    <xf numFmtId="0" fontId="12" fillId="0" borderId="19" xfId="104" applyFont="1" applyBorder="1" applyAlignment="1" applyProtection="1">
      <alignment wrapText="1"/>
      <protection/>
    </xf>
    <xf numFmtId="49" fontId="13" fillId="0" borderId="0" xfId="104" applyNumberFormat="1" applyFont="1" applyBorder="1" applyAlignment="1" applyProtection="1">
      <alignment wrapText="1"/>
      <protection/>
    </xf>
    <xf numFmtId="1" fontId="13" fillId="0" borderId="0" xfId="104" applyNumberFormat="1" applyFont="1" applyFill="1" applyBorder="1" applyAlignment="1" applyProtection="1">
      <alignment wrapText="1"/>
      <protection/>
    </xf>
    <xf numFmtId="0" fontId="11" fillId="0" borderId="0" xfId="104" applyFont="1" applyFill="1" applyAlignment="1" applyProtection="1">
      <alignment wrapText="1"/>
      <protection/>
    </xf>
    <xf numFmtId="0" fontId="12" fillId="0" borderId="0" xfId="104" applyFont="1" applyAlignment="1" applyProtection="1">
      <alignment horizontal="center"/>
      <protection/>
    </xf>
    <xf numFmtId="1" fontId="13" fillId="0" borderId="19" xfId="106" applyNumberFormat="1" applyFont="1" applyFill="1" applyBorder="1" applyAlignment="1" applyProtection="1">
      <alignment vertical="center"/>
      <protection/>
    </xf>
    <xf numFmtId="1" fontId="13" fillId="0" borderId="21" xfId="106" applyNumberFormat="1" applyFont="1" applyFill="1" applyBorder="1" applyAlignment="1" applyProtection="1">
      <alignment vertical="center"/>
      <protection/>
    </xf>
    <xf numFmtId="0" fontId="12" fillId="0" borderId="0" xfId="106" applyFont="1" applyBorder="1" applyAlignment="1" applyProtection="1">
      <alignment vertical="center" wrapText="1"/>
      <protection locked="0"/>
    </xf>
    <xf numFmtId="49" fontId="12" fillId="0" borderId="0" xfId="106" applyNumberFormat="1" applyFont="1" applyBorder="1" applyAlignment="1" applyProtection="1">
      <alignment horizontal="center" vertical="center" wrapText="1"/>
      <protection locked="0"/>
    </xf>
    <xf numFmtId="0" fontId="13" fillId="0" borderId="0" xfId="106" applyFont="1" applyBorder="1" applyProtection="1">
      <alignment/>
      <protection locked="0"/>
    </xf>
    <xf numFmtId="3" fontId="13" fillId="0" borderId="0" xfId="106" applyNumberFormat="1" applyFont="1" applyBorder="1" applyProtection="1">
      <alignment/>
      <protection locked="0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Border="1" applyProtection="1">
      <alignment/>
      <protection locked="0"/>
    </xf>
    <xf numFmtId="0" fontId="12" fillId="0" borderId="0" xfId="105" applyFont="1" applyBorder="1" applyAlignment="1" applyProtection="1">
      <alignment wrapText="1"/>
      <protection locked="0"/>
    </xf>
    <xf numFmtId="1" fontId="13" fillId="0" borderId="0" xfId="105" applyNumberFormat="1" applyFont="1" applyBorder="1" applyProtection="1">
      <alignment/>
      <protection locked="0"/>
    </xf>
    <xf numFmtId="0" fontId="12" fillId="0" borderId="0" xfId="105" applyFont="1" applyBorder="1" applyAlignment="1" applyProtection="1">
      <alignment horizontal="right" vertical="center" wrapText="1"/>
      <protection locked="0"/>
    </xf>
    <xf numFmtId="0" fontId="11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1" fontId="11" fillId="0" borderId="0" xfId="105" applyNumberFormat="1" applyFont="1" applyProtection="1">
      <alignment/>
      <protection locked="0"/>
    </xf>
    <xf numFmtId="0" fontId="19" fillId="0" borderId="0" xfId="105" applyFont="1" applyBorder="1" applyAlignment="1" applyProtection="1">
      <alignment vertical="center" wrapText="1"/>
      <protection locked="0"/>
    </xf>
    <xf numFmtId="1" fontId="12" fillId="15" borderId="19" xfId="105" applyNumberFormat="1" applyFont="1" applyFill="1" applyBorder="1" applyAlignment="1" applyProtection="1">
      <alignment vertical="center"/>
      <protection locked="0"/>
    </xf>
    <xf numFmtId="0" fontId="10" fillId="0" borderId="0" xfId="103" applyFont="1" applyBorder="1" applyAlignment="1" applyProtection="1">
      <alignment vertical="top"/>
      <protection locked="0"/>
    </xf>
    <xf numFmtId="49" fontId="8" fillId="0" borderId="0" xfId="103" applyNumberFormat="1" applyFont="1" applyBorder="1" applyAlignment="1" applyProtection="1">
      <alignment vertical="top" wrapText="1"/>
      <protection locked="0"/>
    </xf>
    <xf numFmtId="1" fontId="10" fillId="0" borderId="0" xfId="103" applyNumberFormat="1" applyFont="1" applyBorder="1" applyAlignment="1" applyProtection="1">
      <alignment vertical="top"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104" applyFont="1" applyAlignment="1" applyProtection="1">
      <alignment wrapText="1"/>
      <protection locked="0"/>
    </xf>
    <xf numFmtId="1" fontId="10" fillId="44" borderId="21" xfId="10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06" applyFont="1" applyBorder="1" applyAlignment="1" applyProtection="1">
      <alignment horizontal="left" wrapText="1"/>
      <protection locked="0"/>
    </xf>
    <xf numFmtId="0" fontId="24" fillId="0" borderId="0" xfId="105" applyFont="1" applyAlignment="1" applyProtection="1">
      <alignment horizontal="left" wrapText="1"/>
      <protection locked="0"/>
    </xf>
    <xf numFmtId="3" fontId="12" fillId="0" borderId="23" xfId="105" applyNumberFormat="1" applyFont="1" applyFill="1" applyBorder="1" applyAlignment="1" applyProtection="1">
      <alignment vertical="center"/>
      <protection/>
    </xf>
    <xf numFmtId="0" fontId="13" fillId="0" borderId="40" xfId="103" applyFont="1" applyBorder="1" applyAlignment="1" applyProtection="1">
      <alignment horizontal="left" vertical="top" wrapText="1"/>
      <protection locked="0"/>
    </xf>
    <xf numFmtId="49" fontId="12" fillId="0" borderId="40" xfId="103" applyNumberFormat="1" applyFont="1" applyBorder="1" applyAlignment="1" applyProtection="1">
      <alignment horizontal="left" vertical="top" wrapText="1"/>
      <protection locked="0"/>
    </xf>
    <xf numFmtId="0" fontId="10" fillId="0" borderId="0" xfId="106" applyFont="1" applyAlignment="1" applyProtection="1">
      <alignment horizontal="left"/>
      <protection locked="0"/>
    </xf>
    <xf numFmtId="49" fontId="12" fillId="0" borderId="0" xfId="103" applyNumberFormat="1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/>
      <protection locked="0"/>
    </xf>
    <xf numFmtId="0" fontId="10" fillId="0" borderId="0" xfId="106" applyFont="1" applyAlignment="1" applyProtection="1">
      <alignment horizontal="left" wrapText="1"/>
      <protection locked="0"/>
    </xf>
    <xf numFmtId="0" fontId="10" fillId="0" borderId="0" xfId="106" applyFont="1" applyAlignment="1" applyProtection="1">
      <alignment horizontal="right"/>
      <protection locked="0"/>
    </xf>
    <xf numFmtId="0" fontId="10" fillId="0" borderId="0" xfId="10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9" xfId="103" applyFont="1" applyBorder="1" applyAlignment="1" applyProtection="1">
      <alignment vertical="top"/>
      <protection locked="0"/>
    </xf>
    <xf numFmtId="14" fontId="8" fillId="0" borderId="19" xfId="103" applyNumberFormat="1" applyFont="1" applyBorder="1" applyAlignment="1" applyProtection="1">
      <alignment horizontal="left" vertical="top" wrapText="1"/>
      <protection locked="0"/>
    </xf>
    <xf numFmtId="1" fontId="11" fillId="0" borderId="0" xfId="104" applyNumberFormat="1" applyFont="1" applyFill="1" applyAlignment="1" applyProtection="1">
      <alignment wrapText="1"/>
      <protection locked="0"/>
    </xf>
    <xf numFmtId="1" fontId="10" fillId="0" borderId="0" xfId="103" applyNumberFormat="1" applyFont="1" applyAlignment="1">
      <alignment vertical="top" wrapText="1"/>
      <protection/>
    </xf>
    <xf numFmtId="14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Border="1" applyAlignment="1" applyProtection="1">
      <alignment wrapText="1"/>
      <protection/>
    </xf>
    <xf numFmtId="3" fontId="13" fillId="0" borderId="0" xfId="104" applyNumberFormat="1" applyFont="1" applyFill="1" applyBorder="1" applyAlignment="1" applyProtection="1">
      <alignment wrapText="1"/>
      <protection/>
    </xf>
    <xf numFmtId="198" fontId="25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104" applyFont="1" applyBorder="1" applyAlignment="1" applyProtection="1">
      <alignment wrapText="1"/>
      <protection/>
    </xf>
    <xf numFmtId="1" fontId="13" fillId="44" borderId="19" xfId="104" applyNumberFormat="1" applyFont="1" applyFill="1" applyBorder="1" applyAlignment="1" applyProtection="1">
      <alignment wrapText="1"/>
      <protection locked="0"/>
    </xf>
    <xf numFmtId="0" fontId="5" fillId="50" borderId="19" xfId="103" applyFont="1" applyFill="1" applyBorder="1" applyAlignment="1" applyProtection="1">
      <alignment vertical="top" wrapText="1"/>
      <protection/>
    </xf>
    <xf numFmtId="0" fontId="5" fillId="50" borderId="19" xfId="103" applyFont="1" applyFill="1" applyBorder="1" applyAlignment="1" applyProtection="1">
      <alignment vertical="top"/>
      <protection/>
    </xf>
    <xf numFmtId="1" fontId="5" fillId="50" borderId="19" xfId="103" applyNumberFormat="1" applyFont="1" applyFill="1" applyBorder="1" applyAlignment="1" applyProtection="1">
      <alignment vertical="top" wrapText="1"/>
      <protection/>
    </xf>
    <xf numFmtId="1" fontId="5" fillId="50" borderId="19" xfId="103" applyNumberFormat="1" applyFont="1" applyFill="1" applyBorder="1" applyAlignment="1" applyProtection="1">
      <alignment vertical="top"/>
      <protection/>
    </xf>
    <xf numFmtId="1" fontId="5" fillId="50" borderId="19" xfId="0" applyNumberFormat="1" applyFont="1" applyFill="1" applyBorder="1" applyAlignment="1" applyProtection="1">
      <alignment vertical="top" wrapText="1"/>
      <protection/>
    </xf>
    <xf numFmtId="0" fontId="5" fillId="50" borderId="19" xfId="0" applyFont="1" applyFill="1" applyBorder="1" applyAlignment="1" applyProtection="1">
      <alignment vertical="top"/>
      <protection/>
    </xf>
    <xf numFmtId="1" fontId="4" fillId="50" borderId="19" xfId="103" applyNumberFormat="1" applyFont="1" applyFill="1" applyBorder="1" applyAlignment="1" applyProtection="1">
      <alignment vertical="top" wrapText="1"/>
      <protection/>
    </xf>
    <xf numFmtId="49" fontId="5" fillId="50" borderId="19" xfId="103" applyNumberFormat="1" applyFont="1" applyFill="1" applyBorder="1" applyAlignment="1" applyProtection="1">
      <alignment vertical="top"/>
      <protection/>
    </xf>
    <xf numFmtId="0" fontId="4" fillId="50" borderId="19" xfId="103" applyFont="1" applyFill="1" applyBorder="1" applyAlignment="1" applyProtection="1">
      <alignment vertical="top" wrapText="1"/>
      <protection/>
    </xf>
    <xf numFmtId="1" fontId="5" fillId="50" borderId="19" xfId="0" applyNumberFormat="1" applyFont="1" applyFill="1" applyBorder="1" applyAlignment="1" applyProtection="1">
      <alignment vertical="top"/>
      <protection/>
    </xf>
    <xf numFmtId="49" fontId="4" fillId="50" borderId="44" xfId="10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4" fillId="50" borderId="46" xfId="103" applyFont="1" applyFill="1" applyBorder="1" applyAlignment="1" applyProtection="1">
      <alignment horizontal="left" vertical="top" wrapText="1"/>
      <protection/>
    </xf>
    <xf numFmtId="0" fontId="4" fillId="50" borderId="19" xfId="103" applyFont="1" applyFill="1" applyBorder="1" applyAlignment="1" applyProtection="1">
      <alignment horizontal="left" vertical="top" wrapText="1"/>
      <protection/>
    </xf>
    <xf numFmtId="0" fontId="5" fillId="50" borderId="37" xfId="103" applyFont="1" applyFill="1" applyBorder="1" applyAlignment="1" applyProtection="1">
      <alignment vertical="top" wrapText="1"/>
      <protection/>
    </xf>
    <xf numFmtId="0" fontId="5" fillId="50" borderId="37" xfId="103" applyNumberFormat="1" applyFont="1" applyFill="1" applyBorder="1" applyAlignment="1" applyProtection="1">
      <alignment vertical="top" wrapText="1"/>
      <protection/>
    </xf>
    <xf numFmtId="0" fontId="4" fillId="50" borderId="37" xfId="103" applyFont="1" applyFill="1" applyBorder="1" applyAlignment="1" applyProtection="1">
      <alignment vertical="top" wrapText="1"/>
      <protection/>
    </xf>
    <xf numFmtId="0" fontId="4" fillId="50" borderId="47" xfId="103" applyFont="1" applyFill="1" applyBorder="1" applyAlignment="1" applyProtection="1">
      <alignment vertical="top" wrapText="1"/>
      <protection/>
    </xf>
    <xf numFmtId="0" fontId="13" fillId="0" borderId="0" xfId="102" applyFont="1" applyProtection="1">
      <alignment/>
      <protection locked="0"/>
    </xf>
    <xf numFmtId="0" fontId="12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2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center"/>
      <protection locked="0"/>
    </xf>
    <xf numFmtId="0" fontId="12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vertical="justify" wrapText="1"/>
      <protection locked="0"/>
    </xf>
    <xf numFmtId="0" fontId="13" fillId="0" borderId="0" xfId="100" applyFont="1" applyBorder="1" applyAlignment="1" applyProtection="1">
      <alignment horizontal="center" vertical="justify" wrapText="1"/>
      <protection locked="0"/>
    </xf>
    <xf numFmtId="0" fontId="13" fillId="0" borderId="0" xfId="100" applyFont="1" applyProtection="1">
      <alignment/>
      <protection locked="0"/>
    </xf>
    <xf numFmtId="0" fontId="12" fillId="0" borderId="0" xfId="100" applyFont="1" applyBorder="1" applyAlignment="1" applyProtection="1">
      <alignment vertical="justify" wrapText="1"/>
      <protection locked="0"/>
    </xf>
    <xf numFmtId="0" fontId="12" fillId="0" borderId="0" xfId="100" applyFont="1" applyAlignment="1" applyProtection="1">
      <alignment horizontal="left" vertical="center" wrapText="1"/>
      <protection locked="0"/>
    </xf>
    <xf numFmtId="0" fontId="12" fillId="0" borderId="19" xfId="100" applyFont="1" applyBorder="1" applyAlignment="1" applyProtection="1">
      <alignment horizontal="centerContinuous" vertical="center" wrapText="1"/>
      <protection/>
    </xf>
    <xf numFmtId="0" fontId="22" fillId="0" borderId="0" xfId="102" applyFont="1">
      <alignment/>
      <protection/>
    </xf>
    <xf numFmtId="0" fontId="12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Alignment="1" applyProtection="1">
      <alignment horizontal="centerContinuous"/>
      <protection/>
    </xf>
    <xf numFmtId="0" fontId="12" fillId="0" borderId="19" xfId="100" applyFont="1" applyBorder="1" applyAlignment="1" applyProtection="1">
      <alignment horizontal="center"/>
      <protection/>
    </xf>
    <xf numFmtId="0" fontId="12" fillId="0" borderId="19" xfId="100" applyFont="1" applyBorder="1" applyAlignment="1" applyProtection="1">
      <alignment wrapText="1"/>
      <protection/>
    </xf>
    <xf numFmtId="0" fontId="12" fillId="0" borderId="19" xfId="100" applyFont="1" applyBorder="1" applyAlignment="1" applyProtection="1">
      <alignment vertical="justify" wrapText="1"/>
      <protection/>
    </xf>
    <xf numFmtId="49" fontId="12" fillId="40" borderId="19" xfId="100" applyNumberFormat="1" applyFont="1" applyFill="1" applyBorder="1" applyAlignment="1" applyProtection="1">
      <alignment vertical="justify" wrapText="1"/>
      <protection/>
    </xf>
    <xf numFmtId="0" fontId="13" fillId="40" borderId="19" xfId="100" applyFont="1" applyFill="1" applyBorder="1" applyAlignment="1" applyProtection="1">
      <alignment horizontal="left" vertical="center" wrapText="1"/>
      <protection/>
    </xf>
    <xf numFmtId="0" fontId="13" fillId="0" borderId="19" xfId="100" applyFont="1" applyBorder="1" applyProtection="1">
      <alignment/>
      <protection/>
    </xf>
    <xf numFmtId="49" fontId="13" fillId="0" borderId="19" xfId="100" applyNumberFormat="1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vertical="center" wrapText="1"/>
      <protection locked="0"/>
    </xf>
    <xf numFmtId="0" fontId="13" fillId="0" borderId="19" xfId="100" applyFont="1" applyFill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8" fontId="13" fillId="44" borderId="0" xfId="101" applyNumberFormat="1" applyFont="1" applyFill="1" applyAlignment="1" applyProtection="1">
      <alignment horizontal="right" wrapText="1"/>
      <protection locked="0"/>
    </xf>
    <xf numFmtId="198" fontId="13" fillId="44" borderId="19" xfId="101" applyNumberFormat="1" applyFont="1" applyFill="1" applyBorder="1" applyAlignment="1" applyProtection="1">
      <alignment horizontal="right" wrapText="1"/>
      <protection locked="0"/>
    </xf>
    <xf numFmtId="198" fontId="13" fillId="44" borderId="40" xfId="101" applyNumberFormat="1" applyFont="1" applyFill="1" applyBorder="1" applyAlignment="1" applyProtection="1">
      <alignment horizontal="right" wrapText="1"/>
      <protection locked="0"/>
    </xf>
    <xf numFmtId="198" fontId="44" fillId="44" borderId="19" xfId="101" applyNumberFormat="1" applyFont="1" applyFill="1" applyBorder="1" applyAlignment="1" applyProtection="1">
      <alignment horizontal="right" wrapText="1"/>
      <protection locked="0"/>
    </xf>
    <xf numFmtId="198" fontId="43" fillId="44" borderId="19" xfId="101" applyNumberFormat="1" applyFont="1" applyFill="1" applyBorder="1" applyAlignment="1" applyProtection="1">
      <alignment horizontal="right" wrapText="1"/>
      <protection locked="0"/>
    </xf>
    <xf numFmtId="0" fontId="13" fillId="0" borderId="19" xfId="100" applyFont="1" applyBorder="1" applyAlignment="1" applyProtection="1">
      <alignment/>
      <protection/>
    </xf>
    <xf numFmtId="0" fontId="13" fillId="0" borderId="19" xfId="100" applyFont="1" applyBorder="1" applyAlignment="1" applyProtection="1">
      <alignment wrapText="1"/>
      <protection/>
    </xf>
    <xf numFmtId="49" fontId="13" fillId="0" borderId="19" xfId="100" applyNumberFormat="1" applyFont="1" applyBorder="1" applyAlignment="1" applyProtection="1">
      <alignment horizontal="center" vertical="center"/>
      <protection/>
    </xf>
    <xf numFmtId="1" fontId="13" fillId="44" borderId="19" xfId="100" applyNumberFormat="1" applyFont="1" applyFill="1" applyBorder="1" applyAlignment="1" applyProtection="1">
      <alignment vertical="center"/>
      <protection locked="0"/>
    </xf>
    <xf numFmtId="1" fontId="13" fillId="44" borderId="19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3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right"/>
      <protection/>
    </xf>
    <xf numFmtId="49" fontId="15" fillId="0" borderId="19" xfId="100" applyNumberFormat="1" applyFont="1" applyBorder="1" applyAlignment="1" applyProtection="1">
      <alignment horizontal="center" vertical="center" wrapText="1"/>
      <protection/>
    </xf>
    <xf numFmtId="0" fontId="15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Protection="1">
      <alignment/>
      <protection/>
    </xf>
    <xf numFmtId="0" fontId="12" fillId="0" borderId="19" xfId="100" applyFont="1" applyBorder="1" applyAlignment="1" applyProtection="1">
      <alignment horizontal="left"/>
      <protection/>
    </xf>
    <xf numFmtId="1" fontId="15" fillId="44" borderId="19" xfId="100" applyNumberFormat="1" applyFont="1" applyFill="1" applyBorder="1" applyAlignment="1" applyProtection="1">
      <alignment vertical="center" wrapText="1"/>
      <protection locked="0"/>
    </xf>
    <xf numFmtId="1" fontId="15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0" applyFont="1" applyBorder="1" applyAlignment="1" applyProtection="1">
      <alignment vertical="top" wrapText="1"/>
      <protection/>
    </xf>
    <xf numFmtId="0" fontId="12" fillId="0" borderId="19" xfId="100" applyFont="1" applyBorder="1" applyAlignment="1" applyProtection="1">
      <alignment horizontal="left" vertical="center" wrapText="1"/>
      <protection/>
    </xf>
    <xf numFmtId="1" fontId="13" fillId="0" borderId="19" xfId="100" applyNumberFormat="1" applyFont="1" applyBorder="1" applyAlignment="1" applyProtection="1">
      <alignment vertical="center" wrapText="1"/>
      <protection/>
    </xf>
    <xf numFmtId="1" fontId="13" fillId="0" borderId="19" xfId="100" applyNumberFormat="1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horizontal="left" vertical="center" wrapText="1"/>
      <protection/>
    </xf>
    <xf numFmtId="49" fontId="15" fillId="0" borderId="22" xfId="100" applyNumberFormat="1" applyFont="1" applyBorder="1" applyAlignment="1" applyProtection="1">
      <alignment horizontal="center" vertical="center" wrapText="1"/>
      <protection/>
    </xf>
    <xf numFmtId="0" fontId="15" fillId="0" borderId="22" xfId="100" applyFont="1" applyBorder="1" applyAlignment="1" applyProtection="1">
      <alignment vertical="center" wrapText="1"/>
      <protection/>
    </xf>
    <xf numFmtId="0" fontId="15" fillId="0" borderId="22" xfId="100" applyFont="1" applyBorder="1" applyAlignment="1" applyProtection="1">
      <alignment horizontal="center" vertical="center" wrapText="1"/>
      <protection/>
    </xf>
    <xf numFmtId="0" fontId="12" fillId="0" borderId="21" xfId="100" applyFont="1" applyBorder="1" applyAlignment="1" applyProtection="1">
      <alignment vertical="justify" wrapText="1"/>
      <protection/>
    </xf>
    <xf numFmtId="49" fontId="13" fillId="40" borderId="21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vertical="center" wrapText="1"/>
      <protection/>
    </xf>
    <xf numFmtId="1" fontId="13" fillId="40" borderId="30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horizontal="left" vertical="center" wrapText="1"/>
      <protection/>
    </xf>
    <xf numFmtId="1" fontId="13" fillId="40" borderId="23" xfId="100" applyNumberFormat="1" applyFont="1" applyFill="1" applyBorder="1" applyAlignment="1" applyProtection="1">
      <alignment horizontal="center" vertical="center" wrapText="1"/>
      <protection/>
    </xf>
    <xf numFmtId="0" fontId="23" fillId="0" borderId="19" xfId="100" applyFont="1" applyBorder="1" applyAlignment="1" applyProtection="1">
      <alignment vertical="justify"/>
      <protection/>
    </xf>
    <xf numFmtId="49" fontId="13" fillId="0" borderId="20" xfId="100" applyNumberFormat="1" applyFont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vertical="center" wrapText="1"/>
      <protection/>
    </xf>
    <xf numFmtId="0" fontId="13" fillId="0" borderId="20" xfId="100" applyFont="1" applyFill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00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vertical="justify"/>
      <protection/>
    </xf>
    <xf numFmtId="1" fontId="13" fillId="15" borderId="19" xfId="100" applyNumberFormat="1" applyFont="1" applyFill="1" applyBorder="1" applyAlignment="1" applyProtection="1">
      <alignment vertical="center" wrapText="1"/>
      <protection locked="0"/>
    </xf>
    <xf numFmtId="49" fontId="12" fillId="0" borderId="19" xfId="100" applyNumberFormat="1" applyFont="1" applyBorder="1" applyAlignment="1" applyProtection="1">
      <alignment horizontal="center" vertical="center" wrapText="1"/>
      <protection/>
    </xf>
    <xf numFmtId="1" fontId="13" fillId="0" borderId="0" xfId="100" applyNumberFormat="1" applyFont="1" applyAlignment="1" applyProtection="1">
      <alignment vertical="center" wrapText="1"/>
      <protection locked="0"/>
    </xf>
    <xf numFmtId="1" fontId="13" fillId="0" borderId="0" xfId="100" applyNumberFormat="1" applyFont="1" applyAlignment="1" applyProtection="1">
      <alignment horizontal="left" vertical="center" wrapText="1"/>
      <protection locked="0"/>
    </xf>
    <xf numFmtId="0" fontId="13" fillId="0" borderId="0" xfId="100" applyFont="1" applyAlignment="1" applyProtection="1">
      <alignment vertical="center" wrapText="1"/>
      <protection locked="0"/>
    </xf>
    <xf numFmtId="0" fontId="13" fillId="0" borderId="0" xfId="100" applyFont="1" applyAlignment="1" applyProtection="1">
      <alignment horizontal="left" vertical="center" wrapText="1"/>
      <protection locked="0"/>
    </xf>
    <xf numFmtId="0" fontId="12" fillId="0" borderId="0" xfId="100" applyFont="1" applyProtection="1">
      <alignment/>
      <protection locked="0"/>
    </xf>
    <xf numFmtId="0" fontId="13" fillId="0" borderId="0" xfId="100" applyFont="1" applyAlignment="1" applyProtection="1">
      <alignment/>
      <protection locked="0"/>
    </xf>
    <xf numFmtId="0" fontId="12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3" fillId="0" borderId="0" xfId="97" applyFont="1" applyAlignment="1">
      <alignment horizontal="centerContinuous" vertical="center" wrapText="1"/>
      <protection/>
    </xf>
    <xf numFmtId="0" fontId="13" fillId="0" borderId="0" xfId="102" applyFont="1">
      <alignment/>
      <protection/>
    </xf>
    <xf numFmtId="0" fontId="12" fillId="0" borderId="0" xfId="97" applyFont="1" applyAlignment="1" applyProtection="1">
      <alignment horizontal="center" vertical="center"/>
      <protection locked="0"/>
    </xf>
    <xf numFmtId="49" fontId="12" fillId="0" borderId="0" xfId="97" applyNumberFormat="1" applyFont="1" applyAlignment="1" applyProtection="1">
      <alignment horizontal="center" vertical="center"/>
      <protection locked="0"/>
    </xf>
    <xf numFmtId="1" fontId="12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3" fillId="0" borderId="0" xfId="97" applyFont="1" applyAlignment="1">
      <alignment/>
      <protection/>
    </xf>
    <xf numFmtId="0" fontId="13" fillId="0" borderId="0" xfId="100" applyFont="1" applyAlignment="1">
      <alignment horizontal="center"/>
      <protection/>
    </xf>
    <xf numFmtId="1" fontId="13" fillId="0" borderId="0" xfId="100" applyNumberFormat="1" applyFont="1" applyBorder="1" applyAlignment="1">
      <alignment vertical="justify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left" vertical="center" wrapText="1"/>
      <protection locked="0"/>
    </xf>
    <xf numFmtId="1" fontId="13" fillId="0" borderId="0" xfId="97" applyNumberFormat="1" applyFont="1" applyAlignment="1" applyProtection="1">
      <alignment horizontal="left" vertical="center" wrapText="1"/>
      <protection locked="0"/>
    </xf>
    <xf numFmtId="0" fontId="12" fillId="0" borderId="0" xfId="97" applyFont="1" applyProtection="1">
      <alignment/>
      <protection locked="0"/>
    </xf>
    <xf numFmtId="0" fontId="13" fillId="0" borderId="0" xfId="97" applyFont="1">
      <alignment/>
      <protection/>
    </xf>
    <xf numFmtId="0" fontId="12" fillId="0" borderId="21" xfId="97" applyFont="1" applyBorder="1" applyAlignment="1" applyProtection="1">
      <alignment horizontal="centerContinuous" vertical="center" wrapText="1"/>
      <protection/>
    </xf>
    <xf numFmtId="49" fontId="12" fillId="0" borderId="22" xfId="97" applyNumberFormat="1" applyFont="1" applyBorder="1" applyAlignment="1" applyProtection="1">
      <alignment horizontal="center" vertical="center" wrapText="1"/>
      <protection/>
    </xf>
    <xf numFmtId="1" fontId="12" fillId="0" borderId="23" xfId="97" applyNumberFormat="1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Continuous" vertical="center" wrapText="1"/>
      <protection/>
    </xf>
    <xf numFmtId="0" fontId="12" fillId="0" borderId="0" xfId="97" applyFont="1" applyBorder="1" applyProtection="1">
      <alignment/>
      <protection/>
    </xf>
    <xf numFmtId="0" fontId="12" fillId="0" borderId="0" xfId="102" applyFont="1" applyProtection="1">
      <alignment/>
      <protection/>
    </xf>
    <xf numFmtId="0" fontId="12" fillId="0" borderId="0" xfId="102" applyFont="1">
      <alignment/>
      <protection/>
    </xf>
    <xf numFmtId="49" fontId="12" fillId="0" borderId="20" xfId="97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Border="1" applyAlignment="1" applyProtection="1">
      <alignment horizontal="left" vertical="center" wrapText="1"/>
      <protection/>
    </xf>
    <xf numFmtId="0" fontId="12" fillId="0" borderId="19" xfId="97" applyFont="1" applyBorder="1" applyProtection="1">
      <alignment/>
      <protection/>
    </xf>
    <xf numFmtId="0" fontId="12" fillId="0" borderId="19" xfId="97" applyFont="1" applyBorder="1" applyAlignment="1" applyProtection="1">
      <alignment horizontal="center" vertical="center" wrapText="1"/>
      <protection/>
    </xf>
    <xf numFmtId="49" fontId="15" fillId="0" borderId="19" xfId="97" applyNumberFormat="1" applyFont="1" applyBorder="1" applyAlignment="1" applyProtection="1">
      <alignment horizontal="center" vertical="center" wrapText="1"/>
      <protection/>
    </xf>
    <xf numFmtId="1" fontId="13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0" xfId="97" applyFont="1" applyBorder="1" applyProtection="1">
      <alignment/>
      <protection/>
    </xf>
    <xf numFmtId="49" fontId="12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Border="1" applyAlignment="1" applyProtection="1">
      <alignment horizontal="right" vertical="center" wrapText="1"/>
      <protection/>
    </xf>
    <xf numFmtId="0" fontId="13" fillId="0" borderId="19" xfId="97" applyFont="1" applyBorder="1" applyAlignment="1" applyProtection="1">
      <alignment horizontal="left" vertical="center" wrapText="1"/>
      <protection/>
    </xf>
    <xf numFmtId="49" fontId="13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Fill="1" applyBorder="1" applyAlignment="1" applyProtection="1">
      <alignment horizontal="right" vertical="center" wrapText="1"/>
      <protection/>
    </xf>
    <xf numFmtId="0" fontId="13" fillId="0" borderId="0" xfId="102" applyFont="1" applyProtection="1">
      <alignment/>
      <protection/>
    </xf>
    <xf numFmtId="0" fontId="15" fillId="0" borderId="19" xfId="97" applyFont="1" applyBorder="1" applyAlignment="1" applyProtection="1">
      <alignment horizontal="right" vertical="center" wrapText="1"/>
      <protection/>
    </xf>
    <xf numFmtId="1" fontId="13" fillId="0" borderId="19" xfId="97" applyNumberFormat="1" applyFont="1" applyBorder="1" applyAlignment="1" applyProtection="1">
      <alignment horizontal="center" vertical="center" wrapText="1"/>
      <protection/>
    </xf>
    <xf numFmtId="49" fontId="12" fillId="0" borderId="19" xfId="97" applyNumberFormat="1" applyFont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right" vertical="center" wrapText="1"/>
      <protection/>
    </xf>
    <xf numFmtId="0" fontId="13" fillId="0" borderId="19" xfId="97" applyFont="1" applyFill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>
      <alignment horizontal="righ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Border="1" applyAlignment="1" applyProtection="1">
      <alignment horizontal="right" vertical="center" wrapText="1"/>
      <protection/>
    </xf>
    <xf numFmtId="0" fontId="13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3" fillId="0" borderId="0" xfId="97" applyFont="1" applyBorder="1" applyAlignment="1" applyProtection="1">
      <alignment horizontal="left" vertical="center" wrapText="1"/>
      <protection/>
    </xf>
    <xf numFmtId="0" fontId="12" fillId="0" borderId="23" xfId="97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"/>
      <protection/>
    </xf>
    <xf numFmtId="0" fontId="13" fillId="0" borderId="19" xfId="97" applyFont="1" applyBorder="1" applyAlignment="1" applyProtection="1">
      <alignment horizontal="right"/>
      <protection/>
    </xf>
    <xf numFmtId="0" fontId="13" fillId="0" borderId="19" xfId="97" applyFont="1" applyBorder="1" applyAlignment="1" applyProtection="1">
      <alignment vertical="center" wrapText="1"/>
      <protection/>
    </xf>
    <xf numFmtId="1" fontId="70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4" borderId="19" xfId="97" applyNumberFormat="1" applyFont="1" applyFill="1" applyBorder="1" applyAlignment="1" applyProtection="1">
      <alignment horizontal="right"/>
      <protection locked="0"/>
    </xf>
    <xf numFmtId="1" fontId="70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/>
      <protection locked="0"/>
    </xf>
    <xf numFmtId="1" fontId="13" fillId="0" borderId="19" xfId="97" applyNumberFormat="1" applyFont="1" applyBorder="1" applyAlignment="1" applyProtection="1">
      <alignment horizontal="right"/>
      <protection/>
    </xf>
    <xf numFmtId="49" fontId="23" fillId="0" borderId="19" xfId="97" applyNumberFormat="1" applyFont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 quotePrefix="1">
      <alignment horizontal="left" vertical="center" wrapText="1"/>
      <protection/>
    </xf>
    <xf numFmtId="49" fontId="13" fillId="0" borderId="0" xfId="97" applyNumberFormat="1" applyFont="1" applyBorder="1" applyAlignment="1" applyProtection="1">
      <alignment horizontal="center" vertical="center" wrapText="1"/>
      <protection/>
    </xf>
    <xf numFmtId="1" fontId="13" fillId="0" borderId="0" xfId="97" applyNumberFormat="1" applyFont="1" applyBorder="1" applyAlignment="1" applyProtection="1">
      <alignment horizontal="left" vertical="center" wrapText="1"/>
      <protection/>
    </xf>
    <xf numFmtId="1" fontId="13" fillId="0" borderId="0" xfId="97" applyNumberFormat="1" applyFont="1" applyBorder="1" applyProtection="1">
      <alignment/>
      <protection/>
    </xf>
    <xf numFmtId="49" fontId="12" fillId="0" borderId="0" xfId="97" applyNumberFormat="1" applyFont="1" applyBorder="1" applyAlignment="1" applyProtection="1">
      <alignment horizontal="center" vertical="center" wrapText="1"/>
      <protection/>
    </xf>
    <xf numFmtId="0" fontId="12" fillId="0" borderId="0" xfId="97" applyFont="1" applyBorder="1" applyAlignment="1" applyProtection="1">
      <alignment horizontal="center"/>
      <protection/>
    </xf>
    <xf numFmtId="0" fontId="12" fillId="0" borderId="0" xfId="102" applyFont="1" applyAlignment="1" applyProtection="1">
      <alignment horizontal="center"/>
      <protection/>
    </xf>
    <xf numFmtId="0" fontId="22" fillId="0" borderId="0" xfId="102" applyFont="1" applyAlignment="1" applyProtection="1">
      <alignment horizontal="center"/>
      <protection/>
    </xf>
    <xf numFmtId="0" fontId="22" fillId="0" borderId="0" xfId="102" applyFont="1" applyAlignment="1">
      <alignment horizontal="center"/>
      <protection/>
    </xf>
    <xf numFmtId="1" fontId="13" fillId="0" borderId="19" xfId="97" applyNumberFormat="1" applyFont="1" applyFill="1" applyBorder="1" applyAlignment="1" applyProtection="1">
      <alignment horizontal="right"/>
      <protection/>
    </xf>
    <xf numFmtId="0" fontId="15" fillId="0" borderId="19" xfId="97" applyFont="1" applyBorder="1" applyAlignment="1" applyProtection="1">
      <alignment horizontal="left" vertical="center" wrapText="1"/>
      <protection/>
    </xf>
    <xf numFmtId="0" fontId="15" fillId="0" borderId="0" xfId="97" applyFont="1" applyBorder="1" applyAlignment="1" applyProtection="1">
      <alignment horizontal="left" vertical="center" wrapText="1"/>
      <protection/>
    </xf>
    <xf numFmtId="49" fontId="15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Alignment="1" applyProtection="1">
      <alignment horizontal="left" vertical="center" wrapText="1"/>
      <protection locked="0"/>
    </xf>
    <xf numFmtId="49" fontId="13" fillId="0" borderId="0" xfId="97" applyNumberFormat="1" applyFont="1" applyAlignment="1" applyProtection="1">
      <alignment horizontal="left" vertical="center" wrapText="1"/>
      <protection locked="0"/>
    </xf>
    <xf numFmtId="0" fontId="13" fillId="0" borderId="0" xfId="97" applyFont="1" applyProtection="1">
      <alignment/>
      <protection locked="0"/>
    </xf>
    <xf numFmtId="49" fontId="13" fillId="0" borderId="0" xfId="102" applyNumberFormat="1" applyFont="1" applyProtection="1">
      <alignment/>
      <protection locked="0"/>
    </xf>
    <xf numFmtId="49" fontId="13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3" fillId="0" borderId="0" xfId="98" applyFont="1" applyAlignment="1" applyProtection="1">
      <alignment vertical="center" wrapText="1"/>
      <protection locked="0"/>
    </xf>
    <xf numFmtId="49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 wrapText="1"/>
      <protection locked="0"/>
    </xf>
    <xf numFmtId="0" fontId="12" fillId="0" borderId="0" xfId="98" applyFont="1" applyProtection="1">
      <alignment/>
      <protection locked="0"/>
    </xf>
    <xf numFmtId="0" fontId="12" fillId="0" borderId="0" xfId="98" applyFont="1" applyAlignment="1" applyProtection="1">
      <alignment horizontal="centerContinuous" vertical="center" wrapText="1"/>
      <protection locked="0"/>
    </xf>
    <xf numFmtId="0" fontId="12" fillId="0" borderId="0" xfId="100" applyFont="1" applyAlignment="1" applyProtection="1">
      <alignment vertical="justify"/>
      <protection locked="0"/>
    </xf>
    <xf numFmtId="49" fontId="12" fillId="0" borderId="0" xfId="100" applyNumberFormat="1" applyFont="1" applyAlignment="1" applyProtection="1">
      <alignment horizontal="center" vertical="justify"/>
      <protection locked="0"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right"/>
      <protection locked="0"/>
    </xf>
    <xf numFmtId="0" fontId="12" fillId="0" borderId="0" xfId="100" applyFont="1" applyBorder="1" applyAlignment="1" applyProtection="1">
      <alignment vertical="justify"/>
      <protection locked="0"/>
    </xf>
    <xf numFmtId="49" fontId="12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10" fillId="0" borderId="0" xfId="102" applyFont="1" applyAlignment="1" applyProtection="1">
      <alignment horizontal="right"/>
      <protection locked="0"/>
    </xf>
    <xf numFmtId="49" fontId="12" fillId="0" borderId="0" xfId="100" applyNumberFormat="1" applyFont="1" applyBorder="1" applyAlignment="1" applyProtection="1">
      <alignment vertical="justify" wrapText="1"/>
      <protection locked="0"/>
    </xf>
    <xf numFmtId="0" fontId="12" fillId="0" borderId="21" xfId="98" applyFont="1" applyBorder="1" applyAlignment="1" applyProtection="1">
      <alignment horizontal="centerContinuous" vertical="center" wrapText="1"/>
      <protection/>
    </xf>
    <xf numFmtId="49" fontId="12" fillId="0" borderId="22" xfId="98" applyNumberFormat="1" applyFont="1" applyBorder="1" applyAlignment="1" applyProtection="1">
      <alignment horizontal="center" vertical="center" wrapText="1"/>
      <protection/>
    </xf>
    <xf numFmtId="0" fontId="12" fillId="0" borderId="30" xfId="98" applyFont="1" applyBorder="1" applyAlignment="1" applyProtection="1">
      <alignment horizontal="centerContinuous" vertical="center" wrapText="1"/>
      <protection/>
    </xf>
    <xf numFmtId="0" fontId="12" fillId="0" borderId="23" xfId="98" applyFont="1" applyBorder="1" applyAlignment="1" applyProtection="1">
      <alignment horizontal="centerContinuous" vertical="center" wrapText="1"/>
      <protection/>
    </xf>
    <xf numFmtId="0" fontId="12" fillId="0" borderId="19" xfId="98" applyFont="1" applyBorder="1" applyAlignment="1" applyProtection="1">
      <alignment horizontal="centerContinuous" vertical="center" wrapText="1"/>
      <protection/>
    </xf>
    <xf numFmtId="0" fontId="22" fillId="0" borderId="0" xfId="102" applyFont="1" applyBorder="1" applyProtection="1">
      <alignment/>
      <protection/>
    </xf>
    <xf numFmtId="49" fontId="12" fillId="0" borderId="29" xfId="98" applyNumberFormat="1" applyFont="1" applyBorder="1" applyAlignment="1" applyProtection="1">
      <alignment horizontal="center" vertical="center" wrapText="1"/>
      <protection/>
    </xf>
    <xf numFmtId="0" fontId="12" fillId="0" borderId="22" xfId="98" applyFont="1" applyBorder="1" applyAlignment="1" applyProtection="1">
      <alignment horizontal="center" vertical="center" wrapText="1"/>
      <protection/>
    </xf>
    <xf numFmtId="170" fontId="12" fillId="0" borderId="19" xfId="73" applyFont="1" applyBorder="1" applyAlignment="1" applyProtection="1">
      <alignment horizontal="centerContinuous" vertical="center" wrapText="1"/>
      <protection/>
    </xf>
    <xf numFmtId="49" fontId="12" fillId="0" borderId="20" xfId="98" applyNumberFormat="1" applyFont="1" applyBorder="1" applyAlignment="1" applyProtection="1">
      <alignment horizontal="center" vertical="center" wrapText="1"/>
      <protection/>
    </xf>
    <xf numFmtId="0" fontId="12" fillId="0" borderId="20" xfId="98" applyFont="1" applyBorder="1" applyAlignment="1" applyProtection="1">
      <alignment horizontal="center" vertical="center" wrapText="1"/>
      <protection/>
    </xf>
    <xf numFmtId="0" fontId="12" fillId="0" borderId="19" xfId="98" applyFont="1" applyBorder="1" applyAlignment="1" applyProtection="1">
      <alignment horizontal="center" vertical="center" wrapText="1"/>
      <protection/>
    </xf>
    <xf numFmtId="0" fontId="13" fillId="0" borderId="19" xfId="98" applyFont="1" applyBorder="1" applyAlignment="1" applyProtection="1">
      <alignment horizontal="center" vertical="center" wrapText="1"/>
      <protection/>
    </xf>
    <xf numFmtId="49" fontId="13" fillId="0" borderId="20" xfId="98" applyNumberFormat="1" applyFont="1" applyBorder="1" applyAlignment="1" applyProtection="1">
      <alignment horizontal="center" vertical="center" wrapText="1"/>
      <protection/>
    </xf>
    <xf numFmtId="0" fontId="13" fillId="0" borderId="20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2" fillId="0" borderId="19" xfId="98" applyFont="1" applyBorder="1" applyAlignment="1" applyProtection="1">
      <alignment horizontal="left" vertical="center" wrapText="1"/>
      <protection/>
    </xf>
    <xf numFmtId="49" fontId="12" fillId="0" borderId="19" xfId="98" applyNumberFormat="1" applyFont="1" applyBorder="1" applyAlignment="1" applyProtection="1">
      <alignment horizontal="left" vertical="center" wrapText="1"/>
      <protection/>
    </xf>
    <xf numFmtId="0" fontId="13" fillId="0" borderId="19" xfId="98" applyFont="1" applyBorder="1" applyAlignment="1" applyProtection="1">
      <alignment horizontal="left" vertical="center" wrapText="1"/>
      <protection/>
    </xf>
    <xf numFmtId="49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4" borderId="19" xfId="98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9" borderId="19" xfId="9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98" applyFont="1" applyBorder="1" applyAlignment="1" applyProtection="1">
      <alignment horizontal="right" vertical="center" wrapText="1"/>
      <protection/>
    </xf>
    <xf numFmtId="49" fontId="15" fillId="0" borderId="19" xfId="98" applyNumberFormat="1" applyFont="1" applyBorder="1" applyAlignment="1" applyProtection="1">
      <alignment horizontal="center" vertical="center" wrapText="1"/>
      <protection/>
    </xf>
    <xf numFmtId="49" fontId="12" fillId="0" borderId="19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3" fillId="44" borderId="19" xfId="102" applyNumberFormat="1" applyFont="1" applyFill="1" applyBorder="1" applyAlignment="1" applyProtection="1">
      <alignment horizontal="center"/>
      <protection locked="0"/>
    </xf>
    <xf numFmtId="0" fontId="13" fillId="0" borderId="19" xfId="98" applyFont="1" applyFill="1" applyBorder="1" applyAlignment="1" applyProtection="1">
      <alignment vertical="center" wrapText="1"/>
      <protection/>
    </xf>
    <xf numFmtId="49" fontId="13" fillId="0" borderId="19" xfId="98" applyNumberFormat="1" applyFont="1" applyFill="1" applyBorder="1" applyAlignment="1" applyProtection="1">
      <alignment horizontal="center" vertical="center" wrapText="1"/>
      <protection/>
    </xf>
    <xf numFmtId="0" fontId="12" fillId="0" borderId="0" xfId="98" applyFont="1" applyBorder="1" applyAlignment="1" applyProtection="1">
      <alignment horizontal="right" vertical="center" wrapText="1"/>
      <protection/>
    </xf>
    <xf numFmtId="49" fontId="12" fillId="0" borderId="0" xfId="98" applyNumberFormat="1" applyFont="1" applyBorder="1" applyAlignment="1" applyProtection="1">
      <alignment horizontal="right" vertical="center" wrapText="1"/>
      <protection/>
    </xf>
    <xf numFmtId="0" fontId="13" fillId="0" borderId="0" xfId="98" applyFont="1" applyBorder="1" applyAlignment="1" applyProtection="1">
      <alignment horizontal="left" vertical="center" wrapText="1"/>
      <protection/>
    </xf>
    <xf numFmtId="1" fontId="13" fillId="0" borderId="0" xfId="98" applyNumberFormat="1" applyFont="1" applyBorder="1" applyAlignment="1" applyProtection="1">
      <alignment horizontal="left" vertical="center" wrapText="1"/>
      <protection/>
    </xf>
    <xf numFmtId="49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horizontal="left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1" fontId="13" fillId="44" borderId="19" xfId="101" applyNumberFormat="1" applyFont="1" applyFill="1" applyBorder="1" applyAlignment="1" applyProtection="1">
      <alignment horizontal="right" wrapText="1"/>
      <protection locked="0"/>
    </xf>
    <xf numFmtId="1" fontId="8" fillId="0" borderId="48" xfId="103" applyNumberFormat="1" applyFont="1" applyBorder="1" applyAlignment="1" applyProtection="1">
      <alignment vertical="top" wrapText="1"/>
      <protection/>
    </xf>
    <xf numFmtId="49" fontId="10" fillId="0" borderId="19" xfId="99" applyNumberFormat="1" applyFont="1" applyBorder="1" applyAlignment="1">
      <alignment horizontal="center" vertical="center" wrapText="1"/>
      <protection/>
    </xf>
    <xf numFmtId="1" fontId="10" fillId="44" borderId="19" xfId="99" applyNumberFormat="1" applyFont="1" applyFill="1" applyBorder="1" applyAlignment="1">
      <alignment horizontal="right" vertical="center" wrapText="1"/>
      <protection/>
    </xf>
    <xf numFmtId="1" fontId="10" fillId="0" borderId="19" xfId="99" applyNumberFormat="1" applyFont="1" applyFill="1" applyBorder="1" applyAlignment="1" applyProtection="1">
      <alignment horizontal="right" vertical="center" wrapText="1"/>
      <protection/>
    </xf>
    <xf numFmtId="1" fontId="10" fillId="44" borderId="19" xfId="9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99" applyFont="1" applyBorder="1" applyAlignment="1">
      <alignment horizontal="right" vertical="center" wrapText="1"/>
      <protection/>
    </xf>
    <xf numFmtId="49" fontId="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>
      <alignment horizontal="right" vertical="center" wrapText="1"/>
      <protection/>
    </xf>
    <xf numFmtId="0" fontId="10" fillId="0" borderId="19" xfId="99" applyFont="1" applyBorder="1" applyAlignment="1">
      <alignment horizontal="left" vertical="center" wrapText="1"/>
      <protection/>
    </xf>
    <xf numFmtId="49" fontId="4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 applyProtection="1">
      <alignment horizontal="right" vertical="center" wrapText="1"/>
      <protection/>
    </xf>
    <xf numFmtId="0" fontId="9" fillId="0" borderId="19" xfId="99" applyFont="1" applyBorder="1" applyAlignment="1">
      <alignment horizontal="left" vertical="center" wrapText="1"/>
      <protection/>
    </xf>
    <xf numFmtId="0" fontId="8" fillId="0" borderId="19" xfId="99" applyFont="1" applyBorder="1" applyAlignment="1">
      <alignment horizontal="left" vertical="center" wrapText="1"/>
      <protection/>
    </xf>
    <xf numFmtId="0" fontId="10" fillId="0" borderId="0" xfId="99" applyFont="1" applyAlignment="1">
      <alignment horizontal="left" vertical="center" wrapText="1"/>
      <protection/>
    </xf>
    <xf numFmtId="49" fontId="10" fillId="0" borderId="0" xfId="99" applyNumberFormat="1" applyFont="1" applyAlignment="1">
      <alignment horizontal="left" vertical="center" wrapText="1"/>
      <protection/>
    </xf>
    <xf numFmtId="0" fontId="10" fillId="0" borderId="0" xfId="102" applyFont="1">
      <alignment/>
      <protection/>
    </xf>
    <xf numFmtId="49" fontId="8" fillId="0" borderId="0" xfId="99" applyNumberFormat="1" applyFont="1" applyAlignment="1">
      <alignment horizontal="centerContinuous" vertical="center" wrapText="1"/>
      <protection/>
    </xf>
    <xf numFmtId="0" fontId="8" fillId="0" borderId="0" xfId="99" applyNumberFormat="1" applyFont="1" applyAlignment="1">
      <alignment horizontal="center" vertical="center" wrapText="1"/>
      <protection/>
    </xf>
    <xf numFmtId="49" fontId="8" fillId="0" borderId="0" xfId="99" applyNumberFormat="1" applyFont="1" applyAlignment="1">
      <alignment horizontal="center" vertical="center" wrapText="1"/>
      <protection/>
    </xf>
    <xf numFmtId="0" fontId="8" fillId="0" borderId="0" xfId="100" applyFont="1" applyAlignment="1">
      <alignment vertical="justify"/>
      <protection/>
    </xf>
    <xf numFmtId="49" fontId="8" fillId="0" borderId="0" xfId="99" applyNumberFormat="1" applyFont="1" applyAlignment="1" applyProtection="1">
      <alignment horizontal="left" vertical="center" wrapText="1"/>
      <protection locked="0"/>
    </xf>
    <xf numFmtId="0" fontId="10" fillId="0" borderId="0" xfId="99" applyNumberFormat="1" applyFont="1" applyAlignment="1" applyProtection="1">
      <alignment horizontal="right" vertical="center" wrapText="1"/>
      <protection locked="0"/>
    </xf>
    <xf numFmtId="0" fontId="8" fillId="0" borderId="0" xfId="100" applyFont="1" applyBorder="1" applyAlignment="1">
      <alignment vertical="justify"/>
      <protection/>
    </xf>
    <xf numFmtId="0" fontId="10" fillId="0" borderId="0" xfId="100" applyFont="1" applyAlignment="1">
      <alignment horizontal="center"/>
      <protection/>
    </xf>
    <xf numFmtId="0" fontId="10" fillId="0" borderId="0" xfId="102" applyFont="1" applyAlignment="1">
      <alignment/>
      <protection/>
    </xf>
    <xf numFmtId="0" fontId="10" fillId="0" borderId="0" xfId="100" applyFont="1" applyBorder="1" applyAlignment="1">
      <alignment vertical="justify"/>
      <protection/>
    </xf>
    <xf numFmtId="0" fontId="8" fillId="0" borderId="0" xfId="100" applyFont="1" applyBorder="1" applyAlignment="1">
      <alignment horizontal="right" vertical="justify"/>
      <protection/>
    </xf>
    <xf numFmtId="0" fontId="8" fillId="0" borderId="19" xfId="99" applyFont="1" applyBorder="1" applyAlignment="1">
      <alignment vertical="center" wrapText="1"/>
      <protection/>
    </xf>
    <xf numFmtId="49" fontId="8" fillId="0" borderId="19" xfId="99" applyNumberFormat="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8" fillId="0" borderId="0" xfId="102" applyFont="1" applyBorder="1">
      <alignment/>
      <protection/>
    </xf>
    <xf numFmtId="0" fontId="8" fillId="0" borderId="0" xfId="102" applyFont="1">
      <alignment/>
      <protection/>
    </xf>
    <xf numFmtId="49" fontId="8" fillId="0" borderId="19" xfId="99" applyNumberFormat="1" applyFont="1" applyBorder="1" applyAlignment="1">
      <alignment horizontal="left" vertical="center" wrapText="1"/>
      <protection/>
    </xf>
    <xf numFmtId="49" fontId="50" fillId="0" borderId="19" xfId="0" applyNumberFormat="1" applyFont="1" applyFill="1" applyBorder="1" applyAlignment="1" applyProtection="1">
      <alignment wrapText="1"/>
      <protection locked="0"/>
    </xf>
    <xf numFmtId="0" fontId="50" fillId="0" borderId="19" xfId="0" applyFont="1" applyFill="1" applyBorder="1" applyAlignment="1" applyProtection="1">
      <alignment horizontal="right" wrapText="1"/>
      <protection locked="0"/>
    </xf>
    <xf numFmtId="4" fontId="50" fillId="0" borderId="19" xfId="96" applyNumberFormat="1" applyFont="1" applyFill="1" applyBorder="1" applyAlignment="1" applyProtection="1">
      <alignment horizontal="right" wrapText="1"/>
      <protection locked="0"/>
    </xf>
    <xf numFmtId="49" fontId="50" fillId="51" borderId="37" xfId="96" applyNumberFormat="1" applyFont="1" applyFill="1" applyBorder="1" applyAlignment="1" applyProtection="1">
      <alignment wrapText="1"/>
      <protection locked="0"/>
    </xf>
    <xf numFmtId="198" fontId="50" fillId="0" borderId="19" xfId="96" applyNumberFormat="1" applyFont="1" applyFill="1" applyBorder="1" applyAlignment="1" applyProtection="1">
      <alignment horizontal="right" wrapText="1"/>
      <protection locked="0"/>
    </xf>
    <xf numFmtId="0" fontId="10" fillId="0" borderId="0" xfId="102" applyFont="1" applyProtection="1">
      <alignment/>
      <protection/>
    </xf>
    <xf numFmtId="198" fontId="50" fillId="44" borderId="19" xfId="0" applyNumberFormat="1" applyFont="1" applyFill="1" applyBorder="1" applyAlignment="1" applyProtection="1">
      <alignment horizontal="right" wrapText="1"/>
      <protection locked="0"/>
    </xf>
    <xf numFmtId="0" fontId="50" fillId="44" borderId="19" xfId="0" applyFont="1" applyFill="1" applyBorder="1" applyAlignment="1" applyProtection="1">
      <alignment horizontal="right" wrapText="1"/>
      <protection locked="0"/>
    </xf>
    <xf numFmtId="0" fontId="8" fillId="0" borderId="0" xfId="99" applyFont="1" applyBorder="1" applyAlignment="1">
      <alignment horizontal="left" vertical="center" wrapText="1"/>
      <protection/>
    </xf>
    <xf numFmtId="49" fontId="8" fillId="0" borderId="0" xfId="99" applyNumberFormat="1" applyFont="1" applyBorder="1" applyAlignment="1">
      <alignment horizontal="left" vertical="center" wrapText="1"/>
      <protection/>
    </xf>
    <xf numFmtId="0" fontId="10" fillId="0" borderId="0" xfId="99" applyFont="1" applyBorder="1" applyAlignment="1">
      <alignment horizontal="left" vertical="center" wrapText="1"/>
      <protection/>
    </xf>
    <xf numFmtId="0" fontId="8" fillId="0" borderId="0" xfId="99" applyFont="1" applyProtection="1">
      <alignment/>
      <protection locked="0"/>
    </xf>
    <xf numFmtId="49" fontId="8" fillId="0" borderId="0" xfId="99" applyNumberFormat="1" applyFont="1" applyProtection="1">
      <alignment/>
      <protection locked="0"/>
    </xf>
    <xf numFmtId="0" fontId="10" fillId="0" borderId="0" xfId="99" applyFont="1">
      <alignment/>
      <protection/>
    </xf>
    <xf numFmtId="49" fontId="10" fillId="0" borderId="0" xfId="99" applyNumberFormat="1" applyFont="1">
      <alignment/>
      <protection/>
    </xf>
    <xf numFmtId="49" fontId="10" fillId="0" borderId="0" xfId="102" applyNumberFormat="1" applyFont="1">
      <alignment/>
      <protection/>
    </xf>
    <xf numFmtId="49" fontId="50" fillId="51" borderId="23" xfId="96" applyNumberFormat="1" applyFont="1" applyFill="1" applyBorder="1" applyAlignment="1" applyProtection="1">
      <alignment wrapText="1"/>
      <protection locked="0"/>
    </xf>
    <xf numFmtId="1" fontId="8" fillId="0" borderId="21" xfId="103" applyNumberFormat="1" applyFont="1" applyBorder="1" applyAlignment="1" applyProtection="1">
      <alignment vertical="top" wrapText="1"/>
      <protection/>
    </xf>
    <xf numFmtId="3" fontId="12" fillId="0" borderId="19" xfId="104" applyNumberFormat="1" applyFont="1" applyFill="1" applyBorder="1" applyAlignment="1" applyProtection="1">
      <alignment wrapText="1"/>
      <protection/>
    </xf>
    <xf numFmtId="0" fontId="15" fillId="0" borderId="19" xfId="100" applyFont="1" applyFill="1" applyBorder="1" applyAlignment="1" applyProtection="1">
      <alignment horizontal="center" vertical="center" wrapText="1"/>
      <protection/>
    </xf>
    <xf numFmtId="0" fontId="15" fillId="0" borderId="22" xfId="100" applyFont="1" applyFill="1" applyBorder="1" applyAlignment="1" applyProtection="1">
      <alignment horizontal="center" vertical="center" wrapText="1"/>
      <protection/>
    </xf>
    <xf numFmtId="1" fontId="15" fillId="0" borderId="19" xfId="100" applyNumberFormat="1" applyFont="1" applyBorder="1" applyAlignment="1" applyProtection="1">
      <alignment horizontal="center" vertical="center" wrapText="1"/>
      <protection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24" fillId="0" borderId="0" xfId="105" applyFont="1" applyAlignment="1" applyProtection="1">
      <alignment horizontal="left" wrapText="1"/>
      <protection locked="0"/>
    </xf>
    <xf numFmtId="0" fontId="11" fillId="0" borderId="0" xfId="104" applyFont="1" applyFill="1" applyAlignment="1" applyProtection="1">
      <alignment horizontal="center" wrapText="1"/>
      <protection locked="0"/>
    </xf>
    <xf numFmtId="0" fontId="12" fillId="0" borderId="0" xfId="106" applyFont="1" applyAlignment="1">
      <alignment horizontal="center" wrapText="1"/>
      <protection/>
    </xf>
    <xf numFmtId="0" fontId="12" fillId="0" borderId="0" xfId="106" applyFont="1" applyBorder="1" applyAlignment="1" applyProtection="1">
      <alignment horizontal="left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06" applyFont="1" applyAlignment="1">
      <alignment horizontal="left" vertical="top" wrapText="1"/>
      <protection/>
    </xf>
    <xf numFmtId="0" fontId="13" fillId="0" borderId="0" xfId="100" applyFont="1" applyAlignment="1" applyProtection="1">
      <alignment horizontal="center"/>
      <protection locked="0"/>
    </xf>
    <xf numFmtId="0" fontId="12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left"/>
      <protection locked="0"/>
    </xf>
    <xf numFmtId="14" fontId="12" fillId="0" borderId="40" xfId="103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wrapText="1"/>
    </xf>
    <xf numFmtId="0" fontId="12" fillId="0" borderId="25" xfId="100" applyFont="1" applyBorder="1" applyAlignment="1" applyProtection="1">
      <alignment horizontal="center" vertical="center" wrapText="1"/>
      <protection/>
    </xf>
    <xf numFmtId="0" fontId="12" fillId="0" borderId="32" xfId="100" applyFont="1" applyBorder="1" applyAlignment="1" applyProtection="1">
      <alignment horizontal="center" vertical="center" wrapText="1"/>
      <protection/>
    </xf>
    <xf numFmtId="0" fontId="12" fillId="0" borderId="31" xfId="100" applyFont="1" applyBorder="1" applyAlignment="1" applyProtection="1">
      <alignment horizontal="center" vertical="center" wrapText="1"/>
      <protection/>
    </xf>
    <xf numFmtId="0" fontId="12" fillId="0" borderId="33" xfId="100" applyFont="1" applyBorder="1" applyAlignment="1" applyProtection="1">
      <alignment horizontal="center" vertical="center" wrapText="1"/>
      <protection/>
    </xf>
    <xf numFmtId="49" fontId="12" fillId="0" borderId="22" xfId="100" applyNumberFormat="1" applyFont="1" applyBorder="1" applyAlignment="1" applyProtection="1">
      <alignment horizontal="center" vertical="center" wrapText="1"/>
      <protection/>
    </xf>
    <xf numFmtId="49" fontId="12" fillId="0" borderId="20" xfId="100" applyNumberFormat="1" applyFont="1" applyBorder="1" applyAlignment="1" applyProtection="1">
      <alignment horizontal="center" vertical="center" wrapText="1"/>
      <protection/>
    </xf>
    <xf numFmtId="0" fontId="12" fillId="0" borderId="22" xfId="100" applyFont="1" applyBorder="1" applyAlignment="1" applyProtection="1">
      <alignment horizontal="center" vertical="center" wrapText="1"/>
      <protection/>
    </xf>
    <xf numFmtId="0" fontId="12" fillId="0" borderId="20" xfId="100" applyFont="1" applyBorder="1" applyAlignment="1" applyProtection="1">
      <alignment horizontal="center" vertical="center" wrapText="1"/>
      <protection/>
    </xf>
    <xf numFmtId="0" fontId="4" fillId="0" borderId="0" xfId="10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horizontal="right" vertical="justify" wrapText="1"/>
      <protection locked="0"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center" vertical="center" wrapText="1"/>
      <protection locked="0"/>
    </xf>
    <xf numFmtId="0" fontId="12" fillId="0" borderId="0" xfId="100" applyFont="1" applyAlignment="1" applyProtection="1">
      <alignment horizontal="left" vertical="justify" wrapText="1"/>
      <protection locked="0"/>
    </xf>
    <xf numFmtId="14" fontId="12" fillId="0" borderId="0" xfId="100" applyNumberFormat="1" applyFont="1" applyAlignment="1" applyProtection="1">
      <alignment horizontal="left" vertical="justify"/>
      <protection locked="0"/>
    </xf>
    <xf numFmtId="0" fontId="12" fillId="0" borderId="0" xfId="100" applyFont="1" applyAlignment="1" applyProtection="1">
      <alignment horizontal="left" vertical="justify"/>
      <protection locked="0"/>
    </xf>
    <xf numFmtId="49" fontId="13" fillId="0" borderId="0" xfId="97" applyNumberFormat="1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 locked="0"/>
    </xf>
    <xf numFmtId="14" fontId="12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2" fillId="0" borderId="0" xfId="98" applyNumberFormat="1" applyFont="1" applyAlignment="1" applyProtection="1">
      <alignment horizontal="center" vertical="center" wrapText="1"/>
      <protection locked="0"/>
    </xf>
    <xf numFmtId="1" fontId="12" fillId="0" borderId="0" xfId="98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wrapText="1"/>
    </xf>
    <xf numFmtId="14" fontId="8" fillId="0" borderId="0" xfId="103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8" fillId="0" borderId="40" xfId="103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>
      <alignment/>
    </xf>
    <xf numFmtId="0" fontId="8" fillId="0" borderId="0" xfId="99" applyFont="1" applyAlignment="1" applyProtection="1">
      <alignment horizontal="left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%20KFN_AF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user\Desktop\x26a31122009fsreportskfn_afh2009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gpulev\LOCALS~1\Temp\reports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cvetelinak\Documents\Monthly%20report-2012\Prilojenie_1_-_Monthly_report-31.12.2012-af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opal01\Documents\AFH\ConsPack\ConsPack_2015\Consol_pack_AFH_30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60901"/>
      <sheetName val="723"/>
      <sheetName val="623"/>
      <sheetName val="722"/>
      <sheetName val="DAP"/>
      <sheetName val="SAP"/>
      <sheetName val="oborotna12.2012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.ved 09.2015"/>
      <sheetName val="Balance"/>
      <sheetName val="OPR"/>
      <sheetName val="SChC"/>
      <sheetName val="OPP"/>
      <sheetName val="OPP_sv.litsa"/>
      <sheetName val="B1_IMSO"/>
      <sheetName val="B2_IvnProp"/>
      <sheetName val="B3_DNMA"/>
      <sheetName val="B4_Investitsii"/>
      <sheetName val="B5_Asociirani"/>
      <sheetName val="B6_LR_Vzemania sv.litsa"/>
      <sheetName val="B7_LR_Vzemania drugi sv.litsa"/>
      <sheetName val="B8_Otsrocheni danatsi"/>
      <sheetName val="B9_SR_Vzemania sv.litsa"/>
      <sheetName val="B10_SR_Vzemania drugi sv.litsa"/>
      <sheetName val="B11_Drugi_drugi_vzemania"/>
      <sheetName val="B12_Lizing"/>
      <sheetName val="B13_LR_Zadaljenia sv.litsa"/>
      <sheetName val="B14_LR_Zadaljenia drugi sv.lits"/>
      <sheetName val="B15_Drugi_dalg_zadaljenia"/>
      <sheetName val="B16_SR_Zadaljenia_sv.litsa"/>
      <sheetName val="B17_SR_Zadaljenia drugi sv. lit"/>
      <sheetName val="B18_Drugi_drugi_zadaljenia"/>
      <sheetName val="B19_Drugi zaemi"/>
      <sheetName val="B20_Goodwill"/>
      <sheetName val="I1_Prihodi ot prodajbi-sv.litsa"/>
      <sheetName val="I2_Drugi_prihodi"/>
      <sheetName val="I3_Razhodi"/>
      <sheetName val="I4_Razhodi_materiali - sv.lits"/>
      <sheetName val="I5_Razhodi_uslugi - sv.litsa"/>
      <sheetName val="I6_Drugi_razhodi"/>
      <sheetName val="I7_Drugi razhodi - sv.litsa"/>
      <sheetName val="I8_Razhodi_lihvi - sv.litsa"/>
      <sheetName val="I9_Prihodi_lihvi - sv.litsa"/>
      <sheetName val="I10_Razhodi za danaci"/>
      <sheetName val="I11_Prodajba_stoki_sv.litsa"/>
      <sheetName val="I12_Prih_DA_sv.litsa"/>
      <sheetName val="I13_Bal_st-st_DA_sv.litsa"/>
      <sheetName val="I14_Prihodi_dividenti"/>
      <sheetName val="IFRS7CRisk"/>
      <sheetName val="IFRS7CrRisk"/>
      <sheetName val="IFRS7LiquityRisk"/>
      <sheetName val="IFRS7categor"/>
      <sheetName val="Changes IAS 8"/>
      <sheetName val="Events after Balance Sheet Date"/>
      <sheetName val="Impairment"/>
      <sheetName val="Contingent Liabilities &amp; Assets"/>
      <sheetName val="Date"/>
      <sheetName val="GT_Custom"/>
    </sheetNames>
    <sheetDataSet>
      <sheetData sheetId="1">
        <row r="143">
          <cell r="C143">
            <v>236</v>
          </cell>
        </row>
        <row r="145">
          <cell r="C145">
            <v>24</v>
          </cell>
        </row>
        <row r="147">
          <cell r="C147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2">
      <selection activeCell="G71" activeCellId="1" sqref="G49 G71"/>
    </sheetView>
  </sheetViews>
  <sheetFormatPr defaultColWidth="9.25390625" defaultRowHeight="12.75"/>
  <cols>
    <col min="1" max="1" width="40.625" style="101" customWidth="1"/>
    <col min="2" max="2" width="9.875" style="101" customWidth="1"/>
    <col min="3" max="3" width="11.75390625" style="101" customWidth="1"/>
    <col min="4" max="4" width="12.875" style="101" customWidth="1"/>
    <col min="5" max="5" width="49.00390625" style="101" customWidth="1"/>
    <col min="6" max="6" width="9.375" style="106" customWidth="1"/>
    <col min="7" max="7" width="12.625" style="101" customWidth="1"/>
    <col min="8" max="8" width="13.625" style="107" customWidth="1"/>
    <col min="9" max="9" width="3.375" style="83" customWidth="1"/>
    <col min="10" max="16384" width="9.25390625" style="83" customWidth="1"/>
  </cols>
  <sheetData>
    <row r="1" spans="1:8" ht="15">
      <c r="A1" s="135" t="s">
        <v>51</v>
      </c>
      <c r="B1" s="136"/>
      <c r="C1" s="137"/>
      <c r="D1" s="137"/>
      <c r="E1" s="137"/>
      <c r="F1" s="102"/>
      <c r="G1" s="103"/>
      <c r="H1" s="104"/>
    </row>
    <row r="2" spans="1:8" ht="15">
      <c r="A2" s="138"/>
      <c r="B2" s="138"/>
      <c r="C2" s="139"/>
      <c r="D2" s="139"/>
      <c r="E2" s="139"/>
      <c r="F2" s="102"/>
      <c r="G2" s="103"/>
      <c r="H2" s="104"/>
    </row>
    <row r="3" spans="1:8" ht="15">
      <c r="A3" s="84" t="s">
        <v>52</v>
      </c>
      <c r="B3" s="135"/>
      <c r="C3" s="135"/>
      <c r="D3" s="135"/>
      <c r="E3" s="317" t="s">
        <v>0</v>
      </c>
      <c r="F3" s="140" t="s">
        <v>53</v>
      </c>
      <c r="G3" s="104"/>
      <c r="H3" s="323">
        <v>130110044</v>
      </c>
    </row>
    <row r="4" spans="1:8" ht="28.5">
      <c r="A4" s="84" t="s">
        <v>54</v>
      </c>
      <c r="B4" s="344"/>
      <c r="C4" s="344"/>
      <c r="D4" s="345"/>
      <c r="E4" s="318" t="s">
        <v>210</v>
      </c>
      <c r="F4" s="102" t="s">
        <v>55</v>
      </c>
      <c r="G4" s="103"/>
      <c r="H4" s="323" t="s">
        <v>210</v>
      </c>
    </row>
    <row r="5" spans="1:8" ht="15">
      <c r="A5" s="84" t="s">
        <v>56</v>
      </c>
      <c r="B5" s="135"/>
      <c r="C5" s="135"/>
      <c r="D5" s="135"/>
      <c r="E5" s="324" t="s">
        <v>878</v>
      </c>
      <c r="F5" s="102"/>
      <c r="G5" s="103"/>
      <c r="H5" s="142" t="s">
        <v>57</v>
      </c>
    </row>
    <row r="6" spans="1:8" ht="15.75" thickBot="1">
      <c r="A6" s="84"/>
      <c r="B6" s="84"/>
      <c r="C6" s="141"/>
      <c r="D6" s="142"/>
      <c r="E6" s="142"/>
      <c r="F6" s="102"/>
      <c r="G6" s="103"/>
      <c r="H6" s="142"/>
    </row>
    <row r="7" spans="1:8" ht="28.5">
      <c r="A7" s="143" t="s">
        <v>58</v>
      </c>
      <c r="B7" s="144" t="s">
        <v>59</v>
      </c>
      <c r="C7" s="145" t="s">
        <v>60</v>
      </c>
      <c r="D7" s="145" t="s">
        <v>61</v>
      </c>
      <c r="E7" s="146" t="s">
        <v>62</v>
      </c>
      <c r="F7" s="144" t="s">
        <v>59</v>
      </c>
      <c r="G7" s="145" t="s">
        <v>63</v>
      </c>
      <c r="H7" s="147" t="s">
        <v>64</v>
      </c>
    </row>
    <row r="8" spans="1:8" ht="14.25">
      <c r="A8" s="148" t="s">
        <v>65</v>
      </c>
      <c r="B8" s="149" t="s">
        <v>66</v>
      </c>
      <c r="C8" s="149">
        <v>1</v>
      </c>
      <c r="D8" s="149">
        <v>2</v>
      </c>
      <c r="E8" s="150" t="s">
        <v>65</v>
      </c>
      <c r="F8" s="149" t="s">
        <v>66</v>
      </c>
      <c r="G8" s="149">
        <v>1</v>
      </c>
      <c r="H8" s="151">
        <v>2</v>
      </c>
    </row>
    <row r="9" spans="1:8" ht="15">
      <c r="A9" s="346" t="s">
        <v>67</v>
      </c>
      <c r="B9" s="152"/>
      <c r="C9" s="153"/>
      <c r="D9" s="154"/>
      <c r="E9" s="347" t="s">
        <v>68</v>
      </c>
      <c r="F9" s="155"/>
      <c r="G9" s="156"/>
      <c r="H9" s="157"/>
    </row>
    <row r="10" spans="1:8" ht="15">
      <c r="A10" s="348" t="s">
        <v>69</v>
      </c>
      <c r="B10" s="158"/>
      <c r="C10" s="153"/>
      <c r="D10" s="154"/>
      <c r="E10" s="333" t="s">
        <v>70</v>
      </c>
      <c r="F10" s="159"/>
      <c r="G10" s="160"/>
      <c r="H10" s="161"/>
    </row>
    <row r="11" spans="1:8" ht="15">
      <c r="A11" s="348" t="s">
        <v>71</v>
      </c>
      <c r="B11" s="162" t="s">
        <v>72</v>
      </c>
      <c r="C11" s="85"/>
      <c r="D11" s="85"/>
      <c r="E11" s="333" t="s">
        <v>73</v>
      </c>
      <c r="F11" s="163" t="s">
        <v>74</v>
      </c>
      <c r="G11" s="86">
        <v>6750</v>
      </c>
      <c r="H11" s="86">
        <v>6750</v>
      </c>
    </row>
    <row r="12" spans="1:8" ht="15">
      <c r="A12" s="348" t="s">
        <v>75</v>
      </c>
      <c r="B12" s="162" t="s">
        <v>76</v>
      </c>
      <c r="C12" s="85"/>
      <c r="D12" s="85"/>
      <c r="E12" s="333" t="s">
        <v>77</v>
      </c>
      <c r="F12" s="163" t="s">
        <v>78</v>
      </c>
      <c r="G12" s="87"/>
      <c r="H12" s="87"/>
    </row>
    <row r="13" spans="1:8" ht="15">
      <c r="A13" s="348" t="s">
        <v>79</v>
      </c>
      <c r="B13" s="162" t="s">
        <v>80</v>
      </c>
      <c r="C13" s="85">
        <v>2</v>
      </c>
      <c r="D13" s="85">
        <v>4</v>
      </c>
      <c r="E13" s="333" t="s">
        <v>81</v>
      </c>
      <c r="F13" s="163" t="s">
        <v>82</v>
      </c>
      <c r="G13" s="87"/>
      <c r="H13" s="87"/>
    </row>
    <row r="14" spans="1:8" ht="15">
      <c r="A14" s="348" t="s">
        <v>83</v>
      </c>
      <c r="B14" s="162" t="s">
        <v>84</v>
      </c>
      <c r="C14" s="85"/>
      <c r="D14" s="85"/>
      <c r="E14" s="334" t="s">
        <v>85</v>
      </c>
      <c r="F14" s="163" t="s">
        <v>86</v>
      </c>
      <c r="G14" s="249"/>
      <c r="H14" s="249"/>
    </row>
    <row r="15" spans="1:8" ht="15">
      <c r="A15" s="348" t="s">
        <v>87</v>
      </c>
      <c r="B15" s="162" t="s">
        <v>88</v>
      </c>
      <c r="C15" s="85">
        <v>27</v>
      </c>
      <c r="D15" s="85">
        <v>68</v>
      </c>
      <c r="E15" s="334" t="s">
        <v>89</v>
      </c>
      <c r="F15" s="163" t="s">
        <v>90</v>
      </c>
      <c r="G15" s="249"/>
      <c r="H15" s="249"/>
    </row>
    <row r="16" spans="1:8" ht="15">
      <c r="A16" s="348" t="s">
        <v>91</v>
      </c>
      <c r="B16" s="164" t="s">
        <v>92</v>
      </c>
      <c r="C16" s="85"/>
      <c r="D16" s="85">
        <v>5</v>
      </c>
      <c r="E16" s="334" t="s">
        <v>93</v>
      </c>
      <c r="F16" s="163" t="s">
        <v>94</v>
      </c>
      <c r="G16" s="249"/>
      <c r="H16" s="249"/>
    </row>
    <row r="17" spans="1:18" ht="25.5">
      <c r="A17" s="348" t="s">
        <v>95</v>
      </c>
      <c r="B17" s="162" t="s">
        <v>96</v>
      </c>
      <c r="C17" s="85">
        <v>306</v>
      </c>
      <c r="D17" s="85">
        <v>306</v>
      </c>
      <c r="E17" s="334" t="s">
        <v>97</v>
      </c>
      <c r="F17" s="165" t="s">
        <v>98</v>
      </c>
      <c r="G17" s="88">
        <f>G11+G14+G15+G16</f>
        <v>6750</v>
      </c>
      <c r="H17" s="88">
        <f>H11+H14+H15+H16</f>
        <v>6750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8" ht="15">
      <c r="A18" s="348" t="s">
        <v>99</v>
      </c>
      <c r="B18" s="162" t="s">
        <v>100</v>
      </c>
      <c r="C18" s="85"/>
      <c r="D18" s="85"/>
      <c r="E18" s="333" t="s">
        <v>101</v>
      </c>
      <c r="F18" s="166"/>
      <c r="G18" s="167"/>
      <c r="H18" s="168"/>
    </row>
    <row r="19" spans="1:15" ht="15">
      <c r="A19" s="348" t="s">
        <v>102</v>
      </c>
      <c r="B19" s="169" t="s">
        <v>103</v>
      </c>
      <c r="C19" s="89">
        <f>SUM(C11:C18)</f>
        <v>335</v>
      </c>
      <c r="D19" s="89">
        <f>SUM(D11:D18)</f>
        <v>383</v>
      </c>
      <c r="E19" s="333" t="s">
        <v>104</v>
      </c>
      <c r="F19" s="163" t="s">
        <v>105</v>
      </c>
      <c r="G19" s="86">
        <v>1000</v>
      </c>
      <c r="H19" s="86">
        <v>1000</v>
      </c>
      <c r="I19" s="204"/>
      <c r="J19" s="204"/>
      <c r="K19" s="204"/>
      <c r="L19" s="204"/>
      <c r="M19" s="204"/>
      <c r="N19" s="204"/>
      <c r="O19" s="204"/>
    </row>
    <row r="20" spans="1:8" ht="25.5">
      <c r="A20" s="348" t="s">
        <v>106</v>
      </c>
      <c r="B20" s="169" t="s">
        <v>107</v>
      </c>
      <c r="C20" s="85"/>
      <c r="D20" s="85"/>
      <c r="E20" s="333" t="s">
        <v>108</v>
      </c>
      <c r="F20" s="163" t="s">
        <v>109</v>
      </c>
      <c r="G20" s="92"/>
      <c r="H20" s="92"/>
    </row>
    <row r="21" spans="1:18" ht="15">
      <c r="A21" s="348" t="s">
        <v>110</v>
      </c>
      <c r="B21" s="170" t="s">
        <v>111</v>
      </c>
      <c r="C21" s="85"/>
      <c r="D21" s="85"/>
      <c r="E21" s="335" t="s">
        <v>112</v>
      </c>
      <c r="F21" s="163" t="s">
        <v>113</v>
      </c>
      <c r="G21" s="90">
        <f>SUM(G22:G24)</f>
        <v>691</v>
      </c>
      <c r="H21" s="90">
        <f>SUM(H22:H24)</f>
        <v>691</v>
      </c>
      <c r="I21" s="204"/>
      <c r="J21" s="204"/>
      <c r="K21" s="204"/>
      <c r="L21" s="204"/>
      <c r="M21" s="205"/>
      <c r="N21" s="204"/>
      <c r="O21" s="204"/>
      <c r="P21" s="204"/>
      <c r="Q21" s="204"/>
      <c r="R21" s="204"/>
    </row>
    <row r="22" spans="1:8" ht="15">
      <c r="A22" s="348" t="s">
        <v>114</v>
      </c>
      <c r="B22" s="162"/>
      <c r="C22" s="171"/>
      <c r="D22" s="89"/>
      <c r="E22" s="334" t="s">
        <v>115</v>
      </c>
      <c r="F22" s="163" t="s">
        <v>116</v>
      </c>
      <c r="G22" s="86">
        <v>691</v>
      </c>
      <c r="H22" s="86">
        <v>691</v>
      </c>
    </row>
    <row r="23" spans="1:13" ht="15">
      <c r="A23" s="348" t="s">
        <v>117</v>
      </c>
      <c r="B23" s="162" t="s">
        <v>118</v>
      </c>
      <c r="C23" s="85">
        <f>9-9</f>
        <v>0</v>
      </c>
      <c r="D23" s="85">
        <v>0</v>
      </c>
      <c r="E23" s="336" t="s">
        <v>119</v>
      </c>
      <c r="F23" s="163" t="s">
        <v>120</v>
      </c>
      <c r="G23" s="86"/>
      <c r="H23" s="86"/>
      <c r="M23" s="91"/>
    </row>
    <row r="24" spans="1:8" ht="15">
      <c r="A24" s="348" t="s">
        <v>121</v>
      </c>
      <c r="B24" s="162" t="s">
        <v>122</v>
      </c>
      <c r="C24" s="85">
        <v>5</v>
      </c>
      <c r="D24" s="85">
        <v>10</v>
      </c>
      <c r="E24" s="333" t="s">
        <v>123</v>
      </c>
      <c r="F24" s="163" t="s">
        <v>124</v>
      </c>
      <c r="G24" s="86"/>
      <c r="H24" s="86"/>
    </row>
    <row r="25" spans="1:18" ht="15">
      <c r="A25" s="348" t="s">
        <v>125</v>
      </c>
      <c r="B25" s="162" t="s">
        <v>126</v>
      </c>
      <c r="C25" s="85"/>
      <c r="D25" s="85"/>
      <c r="E25" s="336" t="s">
        <v>127</v>
      </c>
      <c r="F25" s="165" t="s">
        <v>128</v>
      </c>
      <c r="G25" s="88">
        <f>G19+G20+G21</f>
        <v>1691</v>
      </c>
      <c r="H25" s="88">
        <f>H19+H20+H21</f>
        <v>1691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5">
      <c r="A26" s="348" t="s">
        <v>129</v>
      </c>
      <c r="B26" s="162" t="s">
        <v>130</v>
      </c>
      <c r="C26" s="85">
        <f>17-17</f>
        <v>0</v>
      </c>
      <c r="D26" s="85">
        <f>17-17</f>
        <v>0</v>
      </c>
      <c r="E26" s="333" t="s">
        <v>131</v>
      </c>
      <c r="F26" s="166"/>
      <c r="G26" s="167"/>
      <c r="H26" s="168"/>
    </row>
    <row r="27" spans="1:18" ht="15">
      <c r="A27" s="348" t="s">
        <v>132</v>
      </c>
      <c r="B27" s="170" t="s">
        <v>133</v>
      </c>
      <c r="C27" s="89">
        <f>SUM(C23:C26)</f>
        <v>5</v>
      </c>
      <c r="D27" s="89">
        <f>SUM(D23:D26)</f>
        <v>10</v>
      </c>
      <c r="E27" s="336" t="s">
        <v>134</v>
      </c>
      <c r="F27" s="163" t="s">
        <v>135</v>
      </c>
      <c r="G27" s="88">
        <f>SUM(G28:G30)</f>
        <v>124613</v>
      </c>
      <c r="H27" s="88">
        <f>SUM(H28:H30)</f>
        <v>128947</v>
      </c>
      <c r="I27" s="204"/>
      <c r="J27" s="204"/>
      <c r="K27" s="204"/>
      <c r="L27" s="204"/>
      <c r="M27" s="205"/>
      <c r="N27" s="204"/>
      <c r="O27" s="204"/>
      <c r="P27" s="204"/>
      <c r="Q27" s="204"/>
      <c r="R27" s="204"/>
    </row>
    <row r="28" spans="1:8" ht="15">
      <c r="A28" s="348"/>
      <c r="B28" s="162"/>
      <c r="C28" s="171"/>
      <c r="D28" s="89"/>
      <c r="E28" s="333" t="s">
        <v>136</v>
      </c>
      <c r="F28" s="163" t="s">
        <v>137</v>
      </c>
      <c r="G28" s="86">
        <v>124613</v>
      </c>
      <c r="H28" s="86">
        <v>128947</v>
      </c>
    </row>
    <row r="29" spans="1:13" ht="15">
      <c r="A29" s="348" t="s">
        <v>138</v>
      </c>
      <c r="B29" s="162"/>
      <c r="C29" s="171"/>
      <c r="D29" s="89"/>
      <c r="E29" s="335" t="s">
        <v>139</v>
      </c>
      <c r="F29" s="163" t="s">
        <v>140</v>
      </c>
      <c r="G29" s="249"/>
      <c r="H29" s="249"/>
      <c r="M29" s="91"/>
    </row>
    <row r="30" spans="1:8" ht="25.5">
      <c r="A30" s="348" t="s">
        <v>141</v>
      </c>
      <c r="B30" s="162" t="s">
        <v>142</v>
      </c>
      <c r="C30" s="85"/>
      <c r="D30" s="85"/>
      <c r="E30" s="333" t="s">
        <v>143</v>
      </c>
      <c r="F30" s="163" t="s">
        <v>144</v>
      </c>
      <c r="G30" s="92"/>
      <c r="H30" s="92"/>
    </row>
    <row r="31" spans="1:13" ht="15">
      <c r="A31" s="348" t="s">
        <v>145</v>
      </c>
      <c r="B31" s="162" t="s">
        <v>146</v>
      </c>
      <c r="C31" s="250"/>
      <c r="D31" s="250"/>
      <c r="E31" s="336" t="s">
        <v>147</v>
      </c>
      <c r="F31" s="163" t="s">
        <v>148</v>
      </c>
      <c r="G31" s="86">
        <f>'справка №2-ОТЧЕТ ЗА ДОХОДИТЕ'!C39</f>
        <v>0</v>
      </c>
      <c r="H31" s="86"/>
      <c r="M31" s="91"/>
    </row>
    <row r="32" spans="1:15" ht="15">
      <c r="A32" s="348" t="s">
        <v>149</v>
      </c>
      <c r="B32" s="170" t="s">
        <v>150</v>
      </c>
      <c r="C32" s="89">
        <f>C30+C31</f>
        <v>0</v>
      </c>
      <c r="D32" s="89">
        <f>D30+D31</f>
        <v>0</v>
      </c>
      <c r="E32" s="334" t="s">
        <v>151</v>
      </c>
      <c r="F32" s="163" t="s">
        <v>152</v>
      </c>
      <c r="G32" s="249">
        <f>-'справка №2-ОТЧЕТ ЗА ДОХОДИТЕ'!G41</f>
        <v>-4081</v>
      </c>
      <c r="H32" s="249">
        <v>-4334</v>
      </c>
      <c r="I32" s="204"/>
      <c r="J32" s="204"/>
      <c r="K32" s="204"/>
      <c r="L32" s="204"/>
      <c r="M32" s="204"/>
      <c r="N32" s="204"/>
      <c r="O32" s="204"/>
    </row>
    <row r="33" spans="1:18" ht="15">
      <c r="A33" s="348" t="s">
        <v>153</v>
      </c>
      <c r="B33" s="164"/>
      <c r="C33" s="171"/>
      <c r="D33" s="89"/>
      <c r="E33" s="336" t="s">
        <v>154</v>
      </c>
      <c r="F33" s="165" t="s">
        <v>155</v>
      </c>
      <c r="G33" s="88">
        <f>G27+G31+G32</f>
        <v>120532</v>
      </c>
      <c r="H33" s="88">
        <f>H27+H31+H32</f>
        <v>124613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4" ht="15">
      <c r="A34" s="348" t="s">
        <v>40</v>
      </c>
      <c r="B34" s="164" t="s">
        <v>156</v>
      </c>
      <c r="C34" s="89">
        <f>SUM(C35:C38)</f>
        <v>114103</v>
      </c>
      <c r="D34" s="89">
        <f>SUM(D35:D38)</f>
        <v>114103</v>
      </c>
      <c r="E34" s="333"/>
      <c r="F34" s="172"/>
      <c r="G34" s="173"/>
      <c r="H34" s="174"/>
      <c r="I34" s="204"/>
      <c r="J34" s="204"/>
      <c r="K34" s="204"/>
      <c r="L34" s="204"/>
      <c r="M34" s="204"/>
      <c r="N34" s="204"/>
    </row>
    <row r="35" spans="1:8" ht="15">
      <c r="A35" s="348" t="s">
        <v>157</v>
      </c>
      <c r="B35" s="162" t="s">
        <v>158</v>
      </c>
      <c r="C35" s="85">
        <v>111201</v>
      </c>
      <c r="D35" s="85">
        <v>111201</v>
      </c>
      <c r="E35" s="337"/>
      <c r="F35" s="175"/>
      <c r="G35" s="176"/>
      <c r="H35" s="177"/>
    </row>
    <row r="36" spans="1:18" ht="15">
      <c r="A36" s="348" t="s">
        <v>159</v>
      </c>
      <c r="B36" s="162" t="s">
        <v>160</v>
      </c>
      <c r="C36" s="85"/>
      <c r="D36" s="85"/>
      <c r="E36" s="333" t="s">
        <v>161</v>
      </c>
      <c r="F36" s="178" t="s">
        <v>162</v>
      </c>
      <c r="G36" s="88">
        <f>G25+G17+G33</f>
        <v>128973</v>
      </c>
      <c r="H36" s="88">
        <f>H25+H17+H33</f>
        <v>133054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3" ht="15">
      <c r="A37" s="348" t="s">
        <v>163</v>
      </c>
      <c r="B37" s="162" t="s">
        <v>164</v>
      </c>
      <c r="C37" s="85">
        <v>2902</v>
      </c>
      <c r="D37" s="85">
        <v>2902</v>
      </c>
      <c r="E37" s="333"/>
      <c r="F37" s="179"/>
      <c r="G37" s="173"/>
      <c r="H37" s="174"/>
      <c r="M37" s="91"/>
    </row>
    <row r="38" spans="1:8" ht="15">
      <c r="A38" s="348" t="s">
        <v>165</v>
      </c>
      <c r="B38" s="162" t="s">
        <v>166</v>
      </c>
      <c r="C38" s="85"/>
      <c r="D38" s="85"/>
      <c r="E38" s="338"/>
      <c r="F38" s="175"/>
      <c r="G38" s="176"/>
      <c r="H38" s="177"/>
    </row>
    <row r="39" spans="1:15" ht="15">
      <c r="A39" s="348" t="s">
        <v>167</v>
      </c>
      <c r="B39" s="180" t="s">
        <v>168</v>
      </c>
      <c r="C39" s="93">
        <f>C40+C41+C43</f>
        <v>0</v>
      </c>
      <c r="D39" s="93">
        <f>D40+D41+D43</f>
        <v>0</v>
      </c>
      <c r="E39" s="339" t="s">
        <v>169</v>
      </c>
      <c r="F39" s="178" t="s">
        <v>170</v>
      </c>
      <c r="G39" s="92"/>
      <c r="H39" s="92"/>
      <c r="I39" s="204"/>
      <c r="J39" s="204"/>
      <c r="K39" s="204"/>
      <c r="L39" s="204"/>
      <c r="M39" s="205"/>
      <c r="N39" s="204"/>
      <c r="O39" s="204"/>
    </row>
    <row r="40" spans="1:8" ht="15">
      <c r="A40" s="348" t="s">
        <v>171</v>
      </c>
      <c r="B40" s="180" t="s">
        <v>172</v>
      </c>
      <c r="C40" s="85"/>
      <c r="D40" s="85"/>
      <c r="E40" s="334"/>
      <c r="F40" s="179"/>
      <c r="G40" s="173"/>
      <c r="H40" s="174"/>
    </row>
    <row r="41" spans="1:8" ht="15">
      <c r="A41" s="348" t="s">
        <v>173</v>
      </c>
      <c r="B41" s="180" t="s">
        <v>174</v>
      </c>
      <c r="C41" s="85"/>
      <c r="D41" s="85"/>
      <c r="E41" s="339" t="s">
        <v>175</v>
      </c>
      <c r="F41" s="181"/>
      <c r="G41" s="182"/>
      <c r="H41" s="183"/>
    </row>
    <row r="42" spans="1:8" ht="15">
      <c r="A42" s="348" t="s">
        <v>176</v>
      </c>
      <c r="B42" s="180" t="s">
        <v>177</v>
      </c>
      <c r="C42" s="94"/>
      <c r="D42" s="94"/>
      <c r="E42" s="333" t="s">
        <v>178</v>
      </c>
      <c r="F42" s="175"/>
      <c r="G42" s="176"/>
      <c r="H42" s="177"/>
    </row>
    <row r="43" spans="1:13" ht="25.5">
      <c r="A43" s="348" t="s">
        <v>179</v>
      </c>
      <c r="B43" s="180" t="s">
        <v>180</v>
      </c>
      <c r="C43" s="85"/>
      <c r="D43" s="85"/>
      <c r="E43" s="334" t="s">
        <v>181</v>
      </c>
      <c r="F43" s="163" t="s">
        <v>182</v>
      </c>
      <c r="G43" s="86">
        <v>867</v>
      </c>
      <c r="H43" s="86">
        <v>1092</v>
      </c>
      <c r="M43" s="91"/>
    </row>
    <row r="44" spans="1:8" ht="15">
      <c r="A44" s="348" t="s">
        <v>183</v>
      </c>
      <c r="B44" s="180" t="s">
        <v>184</v>
      </c>
      <c r="C44" s="85"/>
      <c r="D44" s="85"/>
      <c r="E44" s="340" t="s">
        <v>185</v>
      </c>
      <c r="F44" s="163" t="s">
        <v>186</v>
      </c>
      <c r="G44" s="86">
        <f>5194</f>
        <v>5194</v>
      </c>
      <c r="H44" s="86">
        <f>5194</f>
        <v>5194</v>
      </c>
    </row>
    <row r="45" spans="1:15" ht="15">
      <c r="A45" s="348" t="s">
        <v>187</v>
      </c>
      <c r="B45" s="169" t="s">
        <v>188</v>
      </c>
      <c r="C45" s="89">
        <f>C34+C39+C44</f>
        <v>114103</v>
      </c>
      <c r="D45" s="89">
        <f>D34+D39+D44</f>
        <v>114103</v>
      </c>
      <c r="E45" s="335" t="s">
        <v>189</v>
      </c>
      <c r="F45" s="163" t="s">
        <v>190</v>
      </c>
      <c r="G45" s="86"/>
      <c r="H45" s="86"/>
      <c r="I45" s="204"/>
      <c r="J45" s="204"/>
      <c r="K45" s="204"/>
      <c r="L45" s="204"/>
      <c r="M45" s="205"/>
      <c r="N45" s="204"/>
      <c r="O45" s="204"/>
    </row>
    <row r="46" spans="1:8" ht="15">
      <c r="A46" s="348" t="s">
        <v>191</v>
      </c>
      <c r="B46" s="162"/>
      <c r="C46" s="171"/>
      <c r="D46" s="89"/>
      <c r="E46" s="333" t="s">
        <v>192</v>
      </c>
      <c r="F46" s="163" t="s">
        <v>193</v>
      </c>
      <c r="G46" s="86"/>
      <c r="H46" s="86"/>
    </row>
    <row r="47" spans="1:13" ht="15">
      <c r="A47" s="348" t="s">
        <v>194</v>
      </c>
      <c r="B47" s="162" t="s">
        <v>195</v>
      </c>
      <c r="C47" s="85">
        <v>3618</v>
      </c>
      <c r="D47" s="85">
        <v>3618</v>
      </c>
      <c r="E47" s="335" t="s">
        <v>196</v>
      </c>
      <c r="F47" s="163" t="s">
        <v>197</v>
      </c>
      <c r="G47" s="86">
        <v>2649</v>
      </c>
      <c r="H47" s="86">
        <v>5299</v>
      </c>
      <c r="M47" s="91"/>
    </row>
    <row r="48" spans="1:8" ht="15">
      <c r="A48" s="348" t="s">
        <v>198</v>
      </c>
      <c r="B48" s="164" t="s">
        <v>199</v>
      </c>
      <c r="C48" s="85"/>
      <c r="D48" s="85"/>
      <c r="E48" s="333" t="s">
        <v>200</v>
      </c>
      <c r="F48" s="163" t="s">
        <v>201</v>
      </c>
      <c r="G48" s="86"/>
      <c r="H48" s="86"/>
    </row>
    <row r="49" spans="1:18" ht="15">
      <c r="A49" s="348" t="s">
        <v>202</v>
      </c>
      <c r="B49" s="162" t="s">
        <v>203</v>
      </c>
      <c r="C49" s="85"/>
      <c r="D49" s="85"/>
      <c r="E49" s="335" t="s">
        <v>102</v>
      </c>
      <c r="F49" s="165" t="s">
        <v>204</v>
      </c>
      <c r="G49" s="88">
        <f>SUM(G43:G48)</f>
        <v>8710</v>
      </c>
      <c r="H49" s="88">
        <f>SUM(H43:H48)</f>
        <v>11585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8" ht="15">
      <c r="A50" s="348" t="s">
        <v>129</v>
      </c>
      <c r="B50" s="162" t="s">
        <v>205</v>
      </c>
      <c r="C50" s="85">
        <v>7419</v>
      </c>
      <c r="D50" s="85">
        <v>7419</v>
      </c>
      <c r="E50" s="333"/>
      <c r="F50" s="163"/>
      <c r="G50" s="171"/>
      <c r="H50" s="171"/>
    </row>
    <row r="51" spans="1:15" ht="15">
      <c r="A51" s="348" t="s">
        <v>206</v>
      </c>
      <c r="B51" s="169" t="s">
        <v>207</v>
      </c>
      <c r="C51" s="89">
        <f>SUM(C47:C50)</f>
        <v>11037</v>
      </c>
      <c r="D51" s="89">
        <f>SUM(D47:D50)</f>
        <v>11037</v>
      </c>
      <c r="E51" s="335" t="s">
        <v>208</v>
      </c>
      <c r="F51" s="165" t="s">
        <v>209</v>
      </c>
      <c r="G51" s="86"/>
      <c r="H51" s="86"/>
      <c r="I51" s="204"/>
      <c r="J51" s="204"/>
      <c r="K51" s="204"/>
      <c r="L51" s="204"/>
      <c r="M51" s="204"/>
      <c r="N51" s="204"/>
      <c r="O51" s="204"/>
    </row>
    <row r="52" spans="1:8" ht="15">
      <c r="A52" s="348" t="s">
        <v>210</v>
      </c>
      <c r="B52" s="169"/>
      <c r="C52" s="171"/>
      <c r="D52" s="89"/>
      <c r="E52" s="333" t="s">
        <v>211</v>
      </c>
      <c r="F52" s="165" t="s">
        <v>212</v>
      </c>
      <c r="G52" s="86"/>
      <c r="H52" s="86"/>
    </row>
    <row r="53" spans="1:8" ht="15">
      <c r="A53" s="348" t="s">
        <v>213</v>
      </c>
      <c r="B53" s="169" t="s">
        <v>214</v>
      </c>
      <c r="C53" s="85"/>
      <c r="D53" s="85"/>
      <c r="E53" s="333" t="s">
        <v>215</v>
      </c>
      <c r="F53" s="165" t="s">
        <v>216</v>
      </c>
      <c r="G53" s="86"/>
      <c r="H53" s="86"/>
    </row>
    <row r="54" spans="1:8" ht="15">
      <c r="A54" s="348" t="s">
        <v>217</v>
      </c>
      <c r="B54" s="169" t="s">
        <v>218</v>
      </c>
      <c r="C54" s="85">
        <v>5202</v>
      </c>
      <c r="D54" s="85">
        <v>5202</v>
      </c>
      <c r="E54" s="333" t="s">
        <v>219</v>
      </c>
      <c r="F54" s="165" t="s">
        <v>220</v>
      </c>
      <c r="G54" s="86"/>
      <c r="H54" s="86"/>
    </row>
    <row r="55" spans="1:18" ht="25.5">
      <c r="A55" s="349" t="s">
        <v>221</v>
      </c>
      <c r="B55" s="184" t="s">
        <v>222</v>
      </c>
      <c r="C55" s="616">
        <f>C19+C20+C21+C27+C32+C45+C51+C53+C54</f>
        <v>130682</v>
      </c>
      <c r="D55" s="616">
        <f>D19+D20+D21+D27+D32+D45+D51+D53+D54</f>
        <v>130735</v>
      </c>
      <c r="E55" s="333" t="s">
        <v>223</v>
      </c>
      <c r="F55" s="178" t="s">
        <v>224</v>
      </c>
      <c r="G55" s="96">
        <f>G49+G51+G52+G53+G54</f>
        <v>8710</v>
      </c>
      <c r="H55" s="96">
        <f>H49+H51+H52+H53+H54</f>
        <v>11585</v>
      </c>
      <c r="I55" s="204"/>
      <c r="J55" s="204"/>
      <c r="K55" s="204"/>
      <c r="L55" s="204"/>
      <c r="M55" s="205"/>
      <c r="N55" s="204"/>
      <c r="O55" s="204"/>
      <c r="P55" s="204"/>
      <c r="Q55" s="204"/>
      <c r="R55" s="204"/>
    </row>
    <row r="56" spans="1:8" ht="15">
      <c r="A56" s="350" t="s">
        <v>225</v>
      </c>
      <c r="B56" s="164"/>
      <c r="C56" s="171"/>
      <c r="D56" s="89"/>
      <c r="E56" s="333"/>
      <c r="F56" s="185"/>
      <c r="G56" s="171"/>
      <c r="H56" s="88"/>
    </row>
    <row r="57" spans="1:13" ht="18" customHeight="1">
      <c r="A57" s="348" t="s">
        <v>226</v>
      </c>
      <c r="B57" s="162"/>
      <c r="C57" s="171"/>
      <c r="D57" s="89"/>
      <c r="E57" s="341" t="s">
        <v>227</v>
      </c>
      <c r="F57" s="185"/>
      <c r="G57" s="171"/>
      <c r="H57" s="88"/>
      <c r="M57" s="91"/>
    </row>
    <row r="58" spans="1:8" ht="16.5" customHeight="1">
      <c r="A58" s="348" t="s">
        <v>228</v>
      </c>
      <c r="B58" s="162" t="s">
        <v>229</v>
      </c>
      <c r="C58" s="85"/>
      <c r="D58" s="85"/>
      <c r="E58" s="333" t="s">
        <v>178</v>
      </c>
      <c r="F58" s="186"/>
      <c r="G58" s="171"/>
      <c r="H58" s="88"/>
    </row>
    <row r="59" spans="1:13" ht="15" customHeight="1">
      <c r="A59" s="348" t="s">
        <v>230</v>
      </c>
      <c r="B59" s="162" t="s">
        <v>231</v>
      </c>
      <c r="C59" s="85"/>
      <c r="D59" s="85"/>
      <c r="E59" s="335" t="s">
        <v>232</v>
      </c>
      <c r="F59" s="163" t="s">
        <v>233</v>
      </c>
      <c r="G59" s="86">
        <v>6394</v>
      </c>
      <c r="H59" s="86">
        <v>4776</v>
      </c>
      <c r="M59" s="91"/>
    </row>
    <row r="60" spans="1:8" ht="16.5" customHeight="1">
      <c r="A60" s="348" t="s">
        <v>234</v>
      </c>
      <c r="B60" s="162" t="s">
        <v>235</v>
      </c>
      <c r="C60" s="85"/>
      <c r="D60" s="85"/>
      <c r="E60" s="333" t="s">
        <v>236</v>
      </c>
      <c r="F60" s="163" t="s">
        <v>237</v>
      </c>
      <c r="G60" s="86"/>
      <c r="H60" s="86"/>
    </row>
    <row r="61" spans="1:18" ht="16.5" customHeight="1">
      <c r="A61" s="348" t="s">
        <v>238</v>
      </c>
      <c r="B61" s="164" t="s">
        <v>239</v>
      </c>
      <c r="C61" s="85"/>
      <c r="D61" s="85"/>
      <c r="E61" s="334" t="s">
        <v>240</v>
      </c>
      <c r="F61" s="186" t="s">
        <v>241</v>
      </c>
      <c r="G61" s="88">
        <f>SUM(G62:G68)</f>
        <v>85814</v>
      </c>
      <c r="H61" s="88">
        <f>SUM(H62:H68)</f>
        <v>75434</v>
      </c>
      <c r="I61" s="204"/>
      <c r="J61" s="204"/>
      <c r="K61" s="204"/>
      <c r="L61" s="204"/>
      <c r="M61" s="205"/>
      <c r="N61" s="204"/>
      <c r="O61" s="204"/>
      <c r="P61" s="204"/>
      <c r="Q61" s="204"/>
      <c r="R61" s="204"/>
    </row>
    <row r="62" spans="1:8" ht="17.25" customHeight="1">
      <c r="A62" s="348" t="s">
        <v>242</v>
      </c>
      <c r="B62" s="164" t="s">
        <v>243</v>
      </c>
      <c r="C62" s="85"/>
      <c r="D62" s="85"/>
      <c r="E62" s="334" t="s">
        <v>244</v>
      </c>
      <c r="F62" s="163" t="s">
        <v>245</v>
      </c>
      <c r="G62" s="86">
        <v>47699</v>
      </c>
      <c r="H62" s="86">
        <v>39097</v>
      </c>
    </row>
    <row r="63" spans="1:13" ht="15">
      <c r="A63" s="348" t="s">
        <v>246</v>
      </c>
      <c r="B63" s="162" t="s">
        <v>247</v>
      </c>
      <c r="C63" s="85"/>
      <c r="D63" s="85"/>
      <c r="E63" s="333" t="s">
        <v>248</v>
      </c>
      <c r="F63" s="163" t="s">
        <v>249</v>
      </c>
      <c r="G63" s="86">
        <v>36245</v>
      </c>
      <c r="H63" s="86">
        <f>35920+15</f>
        <v>35935</v>
      </c>
      <c r="M63" s="91"/>
    </row>
    <row r="64" spans="1:15" ht="15">
      <c r="A64" s="348" t="s">
        <v>102</v>
      </c>
      <c r="B64" s="169" t="s">
        <v>250</v>
      </c>
      <c r="C64" s="89">
        <f>SUM(C58:C63)</f>
        <v>0</v>
      </c>
      <c r="D64" s="89">
        <f>SUM(D58:D63)</f>
        <v>0</v>
      </c>
      <c r="E64" s="333" t="s">
        <v>251</v>
      </c>
      <c r="F64" s="163" t="s">
        <v>252</v>
      </c>
      <c r="G64" s="86">
        <v>1294</v>
      </c>
      <c r="H64" s="86">
        <v>119</v>
      </c>
      <c r="I64" s="204"/>
      <c r="J64" s="204"/>
      <c r="K64" s="204"/>
      <c r="L64" s="204"/>
      <c r="M64" s="204"/>
      <c r="N64" s="204"/>
      <c r="O64" s="204"/>
    </row>
    <row r="65" spans="1:8" ht="15">
      <c r="A65" s="348"/>
      <c r="B65" s="169"/>
      <c r="C65" s="171"/>
      <c r="D65" s="89"/>
      <c r="E65" s="333" t="s">
        <v>253</v>
      </c>
      <c r="F65" s="163" t="s">
        <v>254</v>
      </c>
      <c r="G65" s="86"/>
      <c r="H65" s="86"/>
    </row>
    <row r="66" spans="1:8" ht="15">
      <c r="A66" s="348" t="s">
        <v>255</v>
      </c>
      <c r="B66" s="162"/>
      <c r="C66" s="171"/>
      <c r="D66" s="89"/>
      <c r="E66" s="333" t="s">
        <v>256</v>
      </c>
      <c r="F66" s="163" t="s">
        <v>257</v>
      </c>
      <c r="G66" s="86">
        <f>221+20</f>
        <v>241</v>
      </c>
      <c r="H66" s="86">
        <v>181</v>
      </c>
    </row>
    <row r="67" spans="1:8" ht="15">
      <c r="A67" s="348" t="s">
        <v>258</v>
      </c>
      <c r="B67" s="162" t="s">
        <v>259</v>
      </c>
      <c r="C67" s="85">
        <v>72425</v>
      </c>
      <c r="D67" s="85">
        <v>66811</v>
      </c>
      <c r="E67" s="333" t="s">
        <v>260</v>
      </c>
      <c r="F67" s="163" t="s">
        <v>261</v>
      </c>
      <c r="G67" s="86"/>
      <c r="H67" s="86"/>
    </row>
    <row r="68" spans="1:8" ht="15">
      <c r="A68" s="348" t="s">
        <v>262</v>
      </c>
      <c r="B68" s="162" t="s">
        <v>263</v>
      </c>
      <c r="C68" s="85">
        <v>19304</v>
      </c>
      <c r="D68" s="85">
        <v>19464</v>
      </c>
      <c r="E68" s="333" t="s">
        <v>264</v>
      </c>
      <c r="F68" s="163" t="s">
        <v>265</v>
      </c>
      <c r="G68" s="86">
        <v>335</v>
      </c>
      <c r="H68" s="86">
        <v>102</v>
      </c>
    </row>
    <row r="69" spans="1:8" ht="15">
      <c r="A69" s="348" t="s">
        <v>266</v>
      </c>
      <c r="B69" s="162" t="s">
        <v>267</v>
      </c>
      <c r="C69" s="85">
        <v>2287</v>
      </c>
      <c r="D69" s="85">
        <f>1740-7</f>
        <v>1733</v>
      </c>
      <c r="E69" s="335" t="s">
        <v>129</v>
      </c>
      <c r="F69" s="163" t="s">
        <v>268</v>
      </c>
      <c r="G69" s="86">
        <v>36</v>
      </c>
      <c r="H69" s="86">
        <v>119</v>
      </c>
    </row>
    <row r="70" spans="1:8" ht="25.5">
      <c r="A70" s="348" t="s">
        <v>269</v>
      </c>
      <c r="B70" s="162" t="s">
        <v>270</v>
      </c>
      <c r="C70" s="85">
        <v>4283</v>
      </c>
      <c r="D70" s="85">
        <v>5175</v>
      </c>
      <c r="E70" s="333" t="s">
        <v>271</v>
      </c>
      <c r="F70" s="163" t="s">
        <v>272</v>
      </c>
      <c r="G70" s="86"/>
      <c r="H70" s="86"/>
    </row>
    <row r="71" spans="1:18" ht="15">
      <c r="A71" s="348" t="s">
        <v>273</v>
      </c>
      <c r="B71" s="162" t="s">
        <v>274</v>
      </c>
      <c r="C71" s="85"/>
      <c r="D71" s="85"/>
      <c r="E71" s="336" t="s">
        <v>97</v>
      </c>
      <c r="F71" s="187" t="s">
        <v>275</v>
      </c>
      <c r="G71" s="95">
        <f>G59+G60+G61+G69+G70</f>
        <v>92244</v>
      </c>
      <c r="H71" s="95">
        <f>H59+H60+H61+H69+H70</f>
        <v>80329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8" ht="15">
      <c r="A72" s="348" t="s">
        <v>276</v>
      </c>
      <c r="B72" s="162" t="s">
        <v>277</v>
      </c>
      <c r="C72" s="85"/>
      <c r="D72" s="85"/>
      <c r="E72" s="334"/>
      <c r="F72" s="188"/>
      <c r="G72" s="189"/>
      <c r="H72" s="190"/>
    </row>
    <row r="73" spans="1:8" ht="15">
      <c r="A73" s="348" t="s">
        <v>278</v>
      </c>
      <c r="B73" s="162" t="s">
        <v>279</v>
      </c>
      <c r="C73" s="85"/>
      <c r="D73" s="85"/>
      <c r="E73" s="342"/>
      <c r="F73" s="191"/>
      <c r="G73" s="192"/>
      <c r="H73" s="193"/>
    </row>
    <row r="74" spans="1:8" ht="15">
      <c r="A74" s="348" t="s">
        <v>280</v>
      </c>
      <c r="B74" s="162" t="s">
        <v>281</v>
      </c>
      <c r="C74" s="85">
        <v>152</v>
      </c>
      <c r="D74" s="85">
        <v>232</v>
      </c>
      <c r="E74" s="333" t="s">
        <v>282</v>
      </c>
      <c r="F74" s="194" t="s">
        <v>283</v>
      </c>
      <c r="G74" s="86"/>
      <c r="H74" s="86"/>
    </row>
    <row r="75" spans="1:15" ht="15">
      <c r="A75" s="348" t="s">
        <v>127</v>
      </c>
      <c r="B75" s="169" t="s">
        <v>284</v>
      </c>
      <c r="C75" s="89">
        <f>SUM(C67:C74)</f>
        <v>98451</v>
      </c>
      <c r="D75" s="89">
        <f>SUM(D67:D74)</f>
        <v>93415</v>
      </c>
      <c r="E75" s="335" t="s">
        <v>211</v>
      </c>
      <c r="F75" s="165" t="s">
        <v>285</v>
      </c>
      <c r="G75" s="86"/>
      <c r="H75" s="86"/>
      <c r="I75" s="204"/>
      <c r="J75" s="204"/>
      <c r="K75" s="204"/>
      <c r="L75" s="204"/>
      <c r="M75" s="204"/>
      <c r="N75" s="204"/>
      <c r="O75" s="204"/>
    </row>
    <row r="76" spans="1:8" ht="15">
      <c r="A76" s="348"/>
      <c r="B76" s="162"/>
      <c r="C76" s="171"/>
      <c r="D76" s="89"/>
      <c r="E76" s="333" t="s">
        <v>286</v>
      </c>
      <c r="F76" s="165" t="s">
        <v>287</v>
      </c>
      <c r="G76" s="86"/>
      <c r="H76" s="86"/>
    </row>
    <row r="77" spans="1:13" ht="15">
      <c r="A77" s="348" t="s">
        <v>288</v>
      </c>
      <c r="B77" s="162"/>
      <c r="C77" s="171"/>
      <c r="D77" s="89"/>
      <c r="E77" s="333"/>
      <c r="F77" s="195"/>
      <c r="G77" s="196"/>
      <c r="H77" s="197"/>
      <c r="M77" s="91"/>
    </row>
    <row r="78" spans="1:14" ht="25.5">
      <c r="A78" s="348" t="s">
        <v>289</v>
      </c>
      <c r="B78" s="162" t="s">
        <v>290</v>
      </c>
      <c r="C78" s="89">
        <f>C79+C80+C81</f>
        <v>0</v>
      </c>
      <c r="D78" s="89">
        <f>SUM(D79:D81)</f>
        <v>0</v>
      </c>
      <c r="E78" s="333"/>
      <c r="F78" s="196"/>
      <c r="G78" s="196"/>
      <c r="H78" s="197"/>
      <c r="I78" s="204"/>
      <c r="J78" s="204"/>
      <c r="K78" s="204"/>
      <c r="L78" s="204"/>
      <c r="M78" s="204"/>
      <c r="N78" s="204"/>
    </row>
    <row r="79" spans="1:18" ht="15">
      <c r="A79" s="348" t="s">
        <v>291</v>
      </c>
      <c r="B79" s="162" t="s">
        <v>292</v>
      </c>
      <c r="C79" s="85"/>
      <c r="D79" s="85"/>
      <c r="E79" s="335" t="s">
        <v>293</v>
      </c>
      <c r="F79" s="178" t="s">
        <v>294</v>
      </c>
      <c r="G79" s="96">
        <f>G71+G74+G75+G76</f>
        <v>92244</v>
      </c>
      <c r="H79" s="96">
        <f>H71+H74+H75+H76</f>
        <v>80329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8" ht="15">
      <c r="A80" s="348" t="s">
        <v>295</v>
      </c>
      <c r="B80" s="162" t="s">
        <v>296</v>
      </c>
      <c r="C80" s="85"/>
      <c r="D80" s="85"/>
      <c r="E80" s="333"/>
      <c r="F80" s="198"/>
      <c r="G80" s="199"/>
      <c r="H80" s="200"/>
    </row>
    <row r="81" spans="1:8" ht="15">
      <c r="A81" s="348" t="s">
        <v>297</v>
      </c>
      <c r="B81" s="162" t="s">
        <v>298</v>
      </c>
      <c r="C81" s="85"/>
      <c r="D81" s="85"/>
      <c r="E81" s="342"/>
      <c r="F81" s="199"/>
      <c r="G81" s="199"/>
      <c r="H81" s="200"/>
    </row>
    <row r="82" spans="1:8" ht="15">
      <c r="A82" s="348" t="s">
        <v>299</v>
      </c>
      <c r="B82" s="162" t="s">
        <v>300</v>
      </c>
      <c r="C82" s="85">
        <v>13</v>
      </c>
      <c r="D82" s="85">
        <v>14</v>
      </c>
      <c r="E82" s="338"/>
      <c r="F82" s="199"/>
      <c r="G82" s="199"/>
      <c r="H82" s="200"/>
    </row>
    <row r="83" spans="1:8" ht="15">
      <c r="A83" s="348" t="s">
        <v>183</v>
      </c>
      <c r="B83" s="162" t="s">
        <v>301</v>
      </c>
      <c r="C83" s="85">
        <v>612</v>
      </c>
      <c r="D83" s="85">
        <v>587</v>
      </c>
      <c r="E83" s="342"/>
      <c r="F83" s="199"/>
      <c r="G83" s="199"/>
      <c r="H83" s="200"/>
    </row>
    <row r="84" spans="1:14" ht="15">
      <c r="A84" s="348" t="s">
        <v>302</v>
      </c>
      <c r="B84" s="169" t="s">
        <v>303</v>
      </c>
      <c r="C84" s="89">
        <f>C83+C82+C78</f>
        <v>625</v>
      </c>
      <c r="D84" s="89">
        <f>D83+D82+D78</f>
        <v>601</v>
      </c>
      <c r="E84" s="338"/>
      <c r="F84" s="199"/>
      <c r="G84" s="199"/>
      <c r="H84" s="200"/>
      <c r="I84" s="204"/>
      <c r="J84" s="204"/>
      <c r="K84" s="204"/>
      <c r="L84" s="204"/>
      <c r="M84" s="204"/>
      <c r="N84" s="204"/>
    </row>
    <row r="85" spans="1:13" ht="15">
      <c r="A85" s="348"/>
      <c r="B85" s="169"/>
      <c r="C85" s="171"/>
      <c r="D85" s="89"/>
      <c r="E85" s="342"/>
      <c r="F85" s="199"/>
      <c r="G85" s="199"/>
      <c r="H85" s="200"/>
      <c r="M85" s="91"/>
    </row>
    <row r="86" spans="1:8" ht="15">
      <c r="A86" s="348" t="s">
        <v>304</v>
      </c>
      <c r="B86" s="162"/>
      <c r="C86" s="171"/>
      <c r="D86" s="89"/>
      <c r="E86" s="338"/>
      <c r="F86" s="199"/>
      <c r="G86" s="199"/>
      <c r="H86" s="200"/>
    </row>
    <row r="87" spans="1:13" ht="15">
      <c r="A87" s="348" t="s">
        <v>305</v>
      </c>
      <c r="B87" s="162" t="s">
        <v>306</v>
      </c>
      <c r="C87" s="85">
        <v>150</v>
      </c>
      <c r="D87" s="85">
        <v>93</v>
      </c>
      <c r="E87" s="342"/>
      <c r="F87" s="199"/>
      <c r="G87" s="199"/>
      <c r="H87" s="200"/>
      <c r="M87" s="91"/>
    </row>
    <row r="88" spans="1:8" ht="15">
      <c r="A88" s="348" t="s">
        <v>307</v>
      </c>
      <c r="B88" s="162" t="s">
        <v>308</v>
      </c>
      <c r="C88" s="85">
        <v>16</v>
      </c>
      <c r="D88" s="85">
        <v>117</v>
      </c>
      <c r="E88" s="338"/>
      <c r="F88" s="199"/>
      <c r="G88" s="199"/>
      <c r="H88" s="200"/>
    </row>
    <row r="89" spans="1:13" ht="15">
      <c r="A89" s="348" t="s">
        <v>309</v>
      </c>
      <c r="B89" s="162" t="s">
        <v>310</v>
      </c>
      <c r="C89" s="85"/>
      <c r="D89" s="85"/>
      <c r="E89" s="338"/>
      <c r="F89" s="199"/>
      <c r="G89" s="199"/>
      <c r="H89" s="200"/>
      <c r="M89" s="91"/>
    </row>
    <row r="90" spans="1:8" ht="15">
      <c r="A90" s="348" t="s">
        <v>311</v>
      </c>
      <c r="B90" s="162" t="s">
        <v>312</v>
      </c>
      <c r="C90" s="85"/>
      <c r="D90" s="85"/>
      <c r="E90" s="338"/>
      <c r="F90" s="199"/>
      <c r="G90" s="199"/>
      <c r="H90" s="200"/>
    </row>
    <row r="91" spans="1:14" ht="15">
      <c r="A91" s="348" t="s">
        <v>313</v>
      </c>
      <c r="B91" s="169" t="s">
        <v>314</v>
      </c>
      <c r="C91" s="89">
        <f>SUM(C87:C90)</f>
        <v>166</v>
      </c>
      <c r="D91" s="89">
        <f>SUM(D87:D90)</f>
        <v>210</v>
      </c>
      <c r="E91" s="338"/>
      <c r="F91" s="199"/>
      <c r="G91" s="199"/>
      <c r="H91" s="200"/>
      <c r="I91" s="204"/>
      <c r="J91" s="204"/>
      <c r="K91" s="204"/>
      <c r="L91" s="204"/>
      <c r="M91" s="205"/>
      <c r="N91" s="204"/>
    </row>
    <row r="92" spans="1:8" ht="15">
      <c r="A92" s="348" t="s">
        <v>315</v>
      </c>
      <c r="B92" s="169" t="s">
        <v>316</v>
      </c>
      <c r="C92" s="85">
        <v>3</v>
      </c>
      <c r="D92" s="85">
        <v>7</v>
      </c>
      <c r="E92" s="338"/>
      <c r="F92" s="199"/>
      <c r="G92" s="199"/>
      <c r="H92" s="200"/>
    </row>
    <row r="93" spans="1:14" ht="15">
      <c r="A93" s="348" t="s">
        <v>317</v>
      </c>
      <c r="B93" s="201" t="s">
        <v>318</v>
      </c>
      <c r="C93" s="89">
        <f>C64+C75+C84+C91+C92</f>
        <v>99245</v>
      </c>
      <c r="D93" s="89">
        <f>D64+D75+D84+D91+D92</f>
        <v>94233</v>
      </c>
      <c r="E93" s="342"/>
      <c r="F93" s="199"/>
      <c r="G93" s="199"/>
      <c r="H93" s="200"/>
      <c r="I93" s="204"/>
      <c r="J93" s="204"/>
      <c r="K93" s="204"/>
      <c r="L93" s="204"/>
      <c r="M93" s="205"/>
      <c r="N93" s="204"/>
    </row>
    <row r="94" spans="1:18" ht="28.5" customHeight="1" thickBot="1">
      <c r="A94" s="351" t="s">
        <v>319</v>
      </c>
      <c r="B94" s="202" t="s">
        <v>320</v>
      </c>
      <c r="C94" s="97">
        <f>C93+C55</f>
        <v>229927</v>
      </c>
      <c r="D94" s="97">
        <f>D93+D55</f>
        <v>224968</v>
      </c>
      <c r="E94" s="343" t="s">
        <v>321</v>
      </c>
      <c r="F94" s="203" t="s">
        <v>322</v>
      </c>
      <c r="G94" s="566">
        <f>G36+G39+G55+G79</f>
        <v>229927</v>
      </c>
      <c r="H94" s="566">
        <f>H36+H39+H55+H79</f>
        <v>224968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3" ht="15">
      <c r="A95" s="98"/>
      <c r="B95" s="99"/>
      <c r="C95" s="98"/>
      <c r="D95" s="98"/>
      <c r="E95" s="100"/>
      <c r="F95" s="82"/>
      <c r="G95" s="326">
        <f>G94-C94</f>
        <v>0</v>
      </c>
      <c r="H95" s="326">
        <f>H94-D94</f>
        <v>0</v>
      </c>
      <c r="M95" s="91"/>
    </row>
    <row r="96" spans="1:13" ht="15">
      <c r="A96" s="302" t="s">
        <v>41</v>
      </c>
      <c r="B96" s="303"/>
      <c r="C96" s="84"/>
      <c r="D96" s="84"/>
      <c r="E96" s="304"/>
      <c r="F96" s="102"/>
      <c r="G96" s="103"/>
      <c r="H96" s="104"/>
      <c r="M96" s="91"/>
    </row>
    <row r="97" spans="1:13" ht="15">
      <c r="A97" s="302"/>
      <c r="B97" s="303"/>
      <c r="C97" s="84"/>
      <c r="D97" s="84"/>
      <c r="E97" s="304"/>
      <c r="F97" s="102"/>
      <c r="G97" s="103"/>
      <c r="H97" s="104"/>
      <c r="M97" s="91"/>
    </row>
    <row r="98" spans="1:13" ht="15">
      <c r="A98" s="42" t="s">
        <v>877</v>
      </c>
      <c r="B98" s="303"/>
      <c r="C98" s="621" t="s">
        <v>432</v>
      </c>
      <c r="D98" s="621"/>
      <c r="E98" s="621"/>
      <c r="F98" s="102"/>
      <c r="G98" s="103"/>
      <c r="H98" s="104"/>
      <c r="M98" s="91"/>
    </row>
    <row r="99" spans="3:8" ht="15">
      <c r="C99" s="42"/>
      <c r="D99" s="1"/>
      <c r="E99" s="42"/>
      <c r="F99" s="102"/>
      <c r="G99" s="103"/>
      <c r="H99" s="104"/>
    </row>
    <row r="100" spans="1:5" ht="15">
      <c r="A100" s="105"/>
      <c r="B100" s="105"/>
      <c r="C100" s="621" t="s">
        <v>832</v>
      </c>
      <c r="D100" s="622"/>
      <c r="E100" s="622"/>
    </row>
    <row r="102" ht="12.75">
      <c r="E102" s="108"/>
    </row>
    <row r="104" ht="12.75">
      <c r="M104" s="91"/>
    </row>
    <row r="106" ht="12.75">
      <c r="M106" s="91"/>
    </row>
    <row r="108" spans="5:13" ht="12.75">
      <c r="E108" s="108"/>
      <c r="M108" s="91"/>
    </row>
    <row r="110" spans="5:13" ht="12.75">
      <c r="E110" s="108"/>
      <c r="M110" s="91"/>
    </row>
    <row r="118" ht="12.75">
      <c r="E118" s="108"/>
    </row>
    <row r="120" spans="5:13" ht="12.75">
      <c r="E120" s="108"/>
      <c r="M120" s="91"/>
    </row>
    <row r="122" spans="5:13" ht="12.75">
      <c r="E122" s="108"/>
      <c r="M122" s="91"/>
    </row>
    <row r="124" ht="12.75">
      <c r="E124" s="108"/>
    </row>
    <row r="126" spans="5:13" ht="12.75">
      <c r="E126" s="108"/>
      <c r="M126" s="91"/>
    </row>
    <row r="128" spans="5:13" ht="12.75">
      <c r="E128" s="108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8"/>
      <c r="M136" s="91"/>
    </row>
    <row r="138" spans="5:13" ht="12.75">
      <c r="E138" s="108"/>
      <c r="M138" s="91"/>
    </row>
    <row r="140" spans="5:13" ht="12.75">
      <c r="E140" s="108"/>
      <c r="M140" s="91"/>
    </row>
    <row r="142" spans="5:13" ht="12.75">
      <c r="E142" s="108"/>
      <c r="M142" s="91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91"/>
    </row>
    <row r="152" ht="12.75">
      <c r="M152" s="91"/>
    </row>
    <row r="154" ht="12.75">
      <c r="M154" s="91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40:D44 G31:H31 C53:D54 C58:D63 C79:D83 G59:H60 C92:D92 C23:D26 C35:D38 G19:H19 C20:D21 C30:D30 G51:H54 C47:D50 C67:D74 G74:H76 G28:H28 C87:D90 G11:H13 G43:H48 G22:H2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" bottom="0.38" header="0.17" footer="0.17"/>
  <pageSetup horizontalDpi="300" verticalDpi="300" orientation="landscape" paperSize="9" scale="75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9">
      <selection activeCell="C25" sqref="C2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06" t="s">
        <v>323</v>
      </c>
      <c r="B1" s="206"/>
      <c r="C1" s="28"/>
      <c r="D1" s="207"/>
      <c r="E1" s="208"/>
      <c r="F1" s="209"/>
      <c r="G1" s="210"/>
      <c r="H1" s="210"/>
    </row>
    <row r="2" spans="1:8" ht="15">
      <c r="A2" s="6" t="s">
        <v>52</v>
      </c>
      <c r="B2" s="298"/>
      <c r="C2" s="298"/>
      <c r="D2" s="298"/>
      <c r="E2" s="298" t="str">
        <f>'справка №1-БАЛАНС'!E3</f>
        <v>АЛФА ФИНАНС ХОЛДИНГ АД</v>
      </c>
      <c r="F2" s="625" t="s">
        <v>53</v>
      </c>
      <c r="G2" s="625"/>
      <c r="H2" s="211">
        <f>'справка №1-БАЛАНС'!H3</f>
        <v>130110044</v>
      </c>
    </row>
    <row r="3" spans="1:8" ht="15">
      <c r="A3" s="6" t="s">
        <v>324</v>
      </c>
      <c r="B3" s="298"/>
      <c r="C3" s="298"/>
      <c r="D3" s="298"/>
      <c r="E3" s="298" t="str">
        <f>'справка №1-БАЛАНС'!E4</f>
        <v> </v>
      </c>
      <c r="F3" s="311" t="s">
        <v>55</v>
      </c>
      <c r="G3" s="212"/>
      <c r="H3" s="211" t="str">
        <f>'справка №1-БАЛАНС'!H4</f>
        <v> </v>
      </c>
    </row>
    <row r="4" spans="1:8" ht="17.25" customHeight="1">
      <c r="A4" s="6" t="s">
        <v>56</v>
      </c>
      <c r="B4" s="313"/>
      <c r="C4" s="313"/>
      <c r="D4" s="313"/>
      <c r="E4" s="298" t="str">
        <f>'справка №1-БАЛАНС'!E5</f>
        <v>01.01.2015-30.09.2015</v>
      </c>
      <c r="F4" s="209"/>
      <c r="G4" s="210"/>
      <c r="H4" s="213" t="s">
        <v>325</v>
      </c>
    </row>
    <row r="5" spans="1:8" ht="24">
      <c r="A5" s="214" t="s">
        <v>326</v>
      </c>
      <c r="B5" s="215" t="s">
        <v>59</v>
      </c>
      <c r="C5" s="214" t="s">
        <v>60</v>
      </c>
      <c r="D5" s="216" t="s">
        <v>64</v>
      </c>
      <c r="E5" s="217" t="s">
        <v>327</v>
      </c>
      <c r="F5" s="215" t="s">
        <v>59</v>
      </c>
      <c r="G5" s="214" t="s">
        <v>60</v>
      </c>
      <c r="H5" s="214" t="s">
        <v>64</v>
      </c>
    </row>
    <row r="6" spans="1:8" ht="12">
      <c r="A6" s="217" t="s">
        <v>65</v>
      </c>
      <c r="B6" s="217" t="s">
        <v>66</v>
      </c>
      <c r="C6" s="217">
        <v>1</v>
      </c>
      <c r="D6" s="217">
        <v>2</v>
      </c>
      <c r="E6" s="217" t="s">
        <v>65</v>
      </c>
      <c r="F6" s="214" t="s">
        <v>66</v>
      </c>
      <c r="G6" s="214">
        <v>1</v>
      </c>
      <c r="H6" s="214">
        <v>2</v>
      </c>
    </row>
    <row r="7" spans="1:8" ht="12">
      <c r="A7" s="66" t="s">
        <v>328</v>
      </c>
      <c r="B7" s="66"/>
      <c r="C7" s="49"/>
      <c r="D7" s="49"/>
      <c r="E7" s="66" t="s">
        <v>329</v>
      </c>
      <c r="F7" s="218"/>
      <c r="G7" s="52"/>
      <c r="H7" s="52"/>
    </row>
    <row r="8" spans="1:8" ht="12">
      <c r="A8" s="219" t="s">
        <v>330</v>
      </c>
      <c r="B8" s="219"/>
      <c r="C8" s="220"/>
      <c r="D8" s="47"/>
      <c r="E8" s="219" t="s">
        <v>331</v>
      </c>
      <c r="F8" s="218"/>
      <c r="G8" s="52"/>
      <c r="H8" s="52"/>
    </row>
    <row r="9" spans="1:8" ht="12">
      <c r="A9" s="221" t="s">
        <v>332</v>
      </c>
      <c r="B9" s="222" t="s">
        <v>333</v>
      </c>
      <c r="C9" s="43">
        <v>93</v>
      </c>
      <c r="D9" s="43">
        <v>106</v>
      </c>
      <c r="E9" s="221" t="s">
        <v>334</v>
      </c>
      <c r="F9" s="223" t="s">
        <v>335</v>
      </c>
      <c r="G9" s="51"/>
      <c r="H9" s="51"/>
    </row>
    <row r="10" spans="1:8" ht="12">
      <c r="A10" s="221" t="s">
        <v>336</v>
      </c>
      <c r="B10" s="222" t="s">
        <v>337</v>
      </c>
      <c r="C10" s="43">
        <v>1637</v>
      </c>
      <c r="D10" s="43">
        <v>850</v>
      </c>
      <c r="E10" s="221" t="s">
        <v>338</v>
      </c>
      <c r="F10" s="223" t="s">
        <v>339</v>
      </c>
      <c r="G10" s="51"/>
      <c r="H10" s="51"/>
    </row>
    <row r="11" spans="1:8" ht="12">
      <c r="A11" s="221" t="s">
        <v>340</v>
      </c>
      <c r="B11" s="222" t="s">
        <v>341</v>
      </c>
      <c r="C11" s="43">
        <v>53</v>
      </c>
      <c r="D11" s="43">
        <v>61</v>
      </c>
      <c r="E11" s="224" t="s">
        <v>342</v>
      </c>
      <c r="F11" s="223" t="s">
        <v>343</v>
      </c>
      <c r="G11" s="51"/>
      <c r="H11" s="51"/>
    </row>
    <row r="12" spans="1:8" ht="12">
      <c r="A12" s="221" t="s">
        <v>344</v>
      </c>
      <c r="B12" s="222" t="s">
        <v>345</v>
      </c>
      <c r="C12" s="43">
        <v>1109</v>
      </c>
      <c r="D12" s="43">
        <v>1287</v>
      </c>
      <c r="E12" s="224" t="s">
        <v>129</v>
      </c>
      <c r="F12" s="223" t="s">
        <v>346</v>
      </c>
      <c r="G12" s="51">
        <v>160</v>
      </c>
      <c r="H12" s="51">
        <v>650</v>
      </c>
    </row>
    <row r="13" spans="1:18" ht="12">
      <c r="A13" s="221" t="s">
        <v>347</v>
      </c>
      <c r="B13" s="222" t="s">
        <v>348</v>
      </c>
      <c r="C13" s="43">
        <v>65</v>
      </c>
      <c r="D13" s="43">
        <v>70</v>
      </c>
      <c r="E13" s="225" t="s">
        <v>102</v>
      </c>
      <c r="F13" s="226" t="s">
        <v>349</v>
      </c>
      <c r="G13" s="52">
        <f>SUM(G9:G12)</f>
        <v>160</v>
      </c>
      <c r="H13" s="52">
        <f>SUM(H9:H12)</f>
        <v>650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21" t="s">
        <v>350</v>
      </c>
      <c r="B14" s="222" t="s">
        <v>351</v>
      </c>
      <c r="C14" s="43"/>
      <c r="D14" s="43"/>
      <c r="E14" s="224"/>
      <c r="F14" s="227"/>
      <c r="G14" s="248"/>
      <c r="H14" s="248"/>
    </row>
    <row r="15" spans="1:8" ht="24">
      <c r="A15" s="221" t="s">
        <v>352</v>
      </c>
      <c r="B15" s="222" t="s">
        <v>353</v>
      </c>
      <c r="C15" s="44"/>
      <c r="D15" s="44"/>
      <c r="E15" s="219" t="s">
        <v>354</v>
      </c>
      <c r="F15" s="228" t="s">
        <v>355</v>
      </c>
      <c r="G15" s="51"/>
      <c r="H15" s="51"/>
    </row>
    <row r="16" spans="1:8" ht="12">
      <c r="A16" s="221" t="s">
        <v>356</v>
      </c>
      <c r="B16" s="222" t="s">
        <v>357</v>
      </c>
      <c r="C16" s="44">
        <v>430</v>
      </c>
      <c r="D16" s="44">
        <v>219</v>
      </c>
      <c r="E16" s="221" t="s">
        <v>358</v>
      </c>
      <c r="F16" s="227" t="s">
        <v>359</v>
      </c>
      <c r="G16" s="53"/>
      <c r="H16" s="53"/>
    </row>
    <row r="17" spans="1:8" ht="12">
      <c r="A17" s="229" t="s">
        <v>360</v>
      </c>
      <c r="B17" s="222" t="s">
        <v>361</v>
      </c>
      <c r="C17" s="45"/>
      <c r="D17" s="45"/>
      <c r="E17" s="219"/>
      <c r="F17" s="218"/>
      <c r="G17" s="248"/>
      <c r="H17" s="248"/>
    </row>
    <row r="18" spans="1:8" ht="12">
      <c r="A18" s="229" t="s">
        <v>362</v>
      </c>
      <c r="B18" s="222" t="s">
        <v>363</v>
      </c>
      <c r="C18" s="45"/>
      <c r="D18" s="45"/>
      <c r="E18" s="219" t="s">
        <v>364</v>
      </c>
      <c r="F18" s="218"/>
      <c r="G18" s="248"/>
      <c r="H18" s="248"/>
    </row>
    <row r="19" spans="1:15" ht="12">
      <c r="A19" s="225" t="s">
        <v>102</v>
      </c>
      <c r="B19" s="230" t="s">
        <v>365</v>
      </c>
      <c r="C19" s="46">
        <f>SUM(C9:C15)+C16</f>
        <v>3387</v>
      </c>
      <c r="D19" s="46">
        <f>SUM(D9:D15)+D16</f>
        <v>2593</v>
      </c>
      <c r="E19" s="231" t="s">
        <v>366</v>
      </c>
      <c r="F19" s="227" t="s">
        <v>367</v>
      </c>
      <c r="G19" s="51">
        <v>1953</v>
      </c>
      <c r="H19" s="51">
        <v>2016</v>
      </c>
      <c r="I19" s="68"/>
      <c r="J19" s="68"/>
      <c r="K19" s="68"/>
      <c r="L19" s="68"/>
      <c r="M19" s="68"/>
      <c r="N19" s="68"/>
      <c r="O19" s="68"/>
    </row>
    <row r="20" spans="1:8" ht="12">
      <c r="A20" s="219"/>
      <c r="B20" s="222"/>
      <c r="C20" s="247"/>
      <c r="D20" s="247"/>
      <c r="E20" s="232" t="s">
        <v>368</v>
      </c>
      <c r="F20" s="227" t="s">
        <v>369</v>
      </c>
      <c r="G20" s="51"/>
      <c r="H20" s="51">
        <v>15</v>
      </c>
    </row>
    <row r="21" spans="1:8" ht="24">
      <c r="A21" s="219" t="s">
        <v>370</v>
      </c>
      <c r="B21" s="233"/>
      <c r="C21" s="247"/>
      <c r="D21" s="247"/>
      <c r="E21" s="221" t="s">
        <v>371</v>
      </c>
      <c r="F21" s="227" t="s">
        <v>372</v>
      </c>
      <c r="G21" s="51">
        <v>32</v>
      </c>
      <c r="H21" s="51">
        <v>48</v>
      </c>
    </row>
    <row r="22" spans="1:8" ht="24">
      <c r="A22" s="218" t="s">
        <v>373</v>
      </c>
      <c r="B22" s="233" t="s">
        <v>374</v>
      </c>
      <c r="C22" s="43">
        <v>2823</v>
      </c>
      <c r="D22" s="43">
        <v>970</v>
      </c>
      <c r="E22" s="231" t="s">
        <v>375</v>
      </c>
      <c r="F22" s="227" t="s">
        <v>376</v>
      </c>
      <c r="G22" s="51">
        <v>1</v>
      </c>
      <c r="H22" s="51"/>
    </row>
    <row r="23" spans="1:8" ht="24">
      <c r="A23" s="221" t="s">
        <v>377</v>
      </c>
      <c r="B23" s="233" t="s">
        <v>378</v>
      </c>
      <c r="C23" s="43">
        <v>8</v>
      </c>
      <c r="D23" s="43">
        <v>30</v>
      </c>
      <c r="E23" s="221" t="s">
        <v>379</v>
      </c>
      <c r="F23" s="227" t="s">
        <v>380</v>
      </c>
      <c r="G23" s="51"/>
      <c r="H23" s="51"/>
    </row>
    <row r="24" spans="1:18" ht="12">
      <c r="A24" s="221" t="s">
        <v>381</v>
      </c>
      <c r="B24" s="233" t="s">
        <v>382</v>
      </c>
      <c r="C24" s="43"/>
      <c r="D24" s="43"/>
      <c r="E24" s="225" t="s">
        <v>154</v>
      </c>
      <c r="F24" s="228" t="s">
        <v>383</v>
      </c>
      <c r="G24" s="52">
        <f>SUM(G19:G23)</f>
        <v>1986</v>
      </c>
      <c r="H24" s="52">
        <f>SUM(H19:H23)</f>
        <v>2079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21" t="s">
        <v>129</v>
      </c>
      <c r="B25" s="233" t="s">
        <v>384</v>
      </c>
      <c r="C25" s="43">
        <v>9</v>
      </c>
      <c r="D25" s="43">
        <v>3122</v>
      </c>
      <c r="E25" s="232"/>
      <c r="F25" s="218"/>
      <c r="G25" s="248"/>
      <c r="H25" s="248"/>
    </row>
    <row r="26" spans="1:14" ht="12">
      <c r="A26" s="225" t="s">
        <v>127</v>
      </c>
      <c r="B26" s="234" t="s">
        <v>385</v>
      </c>
      <c r="C26" s="46">
        <f>SUM(C22:C25)</f>
        <v>2840</v>
      </c>
      <c r="D26" s="46">
        <f>SUM(D22:D25)</f>
        <v>4122</v>
      </c>
      <c r="E26" s="221"/>
      <c r="F26" s="218"/>
      <c r="G26" s="248"/>
      <c r="H26" s="248"/>
      <c r="I26" s="68"/>
      <c r="J26" s="68"/>
      <c r="K26" s="68"/>
      <c r="L26" s="68"/>
      <c r="M26" s="68"/>
      <c r="N26" s="68"/>
    </row>
    <row r="27" spans="1:8" ht="12">
      <c r="A27" s="225"/>
      <c r="B27" s="234"/>
      <c r="C27" s="247"/>
      <c r="D27" s="247"/>
      <c r="E27" s="221"/>
      <c r="F27" s="218"/>
      <c r="G27" s="248"/>
      <c r="H27" s="248"/>
    </row>
    <row r="28" spans="1:18" ht="24">
      <c r="A28" s="66" t="s">
        <v>386</v>
      </c>
      <c r="B28" s="215" t="s">
        <v>387</v>
      </c>
      <c r="C28" s="47">
        <f>C26+C19</f>
        <v>6227</v>
      </c>
      <c r="D28" s="47">
        <f>D26+D19</f>
        <v>6715</v>
      </c>
      <c r="E28" s="66" t="s">
        <v>388</v>
      </c>
      <c r="F28" s="228" t="s">
        <v>389</v>
      </c>
      <c r="G28" s="52">
        <f>G13+G15+G24</f>
        <v>2146</v>
      </c>
      <c r="H28" s="52">
        <f>H13+H15+H24</f>
        <v>2729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15"/>
      <c r="C29" s="247"/>
      <c r="D29" s="247"/>
      <c r="E29" s="66"/>
      <c r="F29" s="227"/>
      <c r="G29" s="248"/>
      <c r="H29" s="248"/>
    </row>
    <row r="30" spans="1:18" ht="12">
      <c r="A30" s="66" t="s">
        <v>390</v>
      </c>
      <c r="B30" s="215" t="s">
        <v>391</v>
      </c>
      <c r="C30" s="47">
        <f>IF((G28-C28)&gt;0,G28-C28,0)</f>
        <v>0</v>
      </c>
      <c r="D30" s="47">
        <f>IF((H28-D28)&gt;0,H28-D28,0)</f>
        <v>0</v>
      </c>
      <c r="E30" s="66" t="s">
        <v>392</v>
      </c>
      <c r="F30" s="228" t="s">
        <v>393</v>
      </c>
      <c r="G30" s="54">
        <f>IF((C28-G28)&gt;0,C28-G28,0)</f>
        <v>4081</v>
      </c>
      <c r="H30" s="54">
        <f>IF((D28-H28)&gt;0,D28-H28,0)</f>
        <v>3986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35" t="s">
        <v>42</v>
      </c>
      <c r="B31" s="234" t="s">
        <v>394</v>
      </c>
      <c r="C31" s="43"/>
      <c r="D31" s="43"/>
      <c r="E31" s="219" t="s">
        <v>45</v>
      </c>
      <c r="F31" s="227" t="s">
        <v>395</v>
      </c>
      <c r="G31" s="51"/>
      <c r="H31" s="51"/>
    </row>
    <row r="32" spans="1:8" ht="12">
      <c r="A32" s="219" t="s">
        <v>396</v>
      </c>
      <c r="B32" s="236" t="s">
        <v>397</v>
      </c>
      <c r="C32" s="43"/>
      <c r="D32" s="43"/>
      <c r="E32" s="219" t="s">
        <v>398</v>
      </c>
      <c r="F32" s="227" t="s">
        <v>399</v>
      </c>
      <c r="G32" s="51"/>
      <c r="H32" s="51"/>
    </row>
    <row r="33" spans="1:18" ht="12">
      <c r="A33" s="237" t="s">
        <v>400</v>
      </c>
      <c r="B33" s="234" t="s">
        <v>401</v>
      </c>
      <c r="C33" s="46">
        <f>C28+C31+C32</f>
        <v>6227</v>
      </c>
      <c r="D33" s="46">
        <f>D28+D31+D32</f>
        <v>6715</v>
      </c>
      <c r="E33" s="66" t="s">
        <v>402</v>
      </c>
      <c r="F33" s="228" t="s">
        <v>403</v>
      </c>
      <c r="G33" s="54">
        <f>G32+G31+G28</f>
        <v>2146</v>
      </c>
      <c r="H33" s="54">
        <f>H32+H31+H28</f>
        <v>2729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37" t="s">
        <v>404</v>
      </c>
      <c r="B34" s="215" t="s">
        <v>405</v>
      </c>
      <c r="C34" s="47">
        <f>IF((G33-C33)&gt;0,G33-C33,0)</f>
        <v>0</v>
      </c>
      <c r="D34" s="47">
        <f>IF((H33-D33)&gt;0,H33-D33,0)</f>
        <v>0</v>
      </c>
      <c r="E34" s="237" t="s">
        <v>406</v>
      </c>
      <c r="F34" s="228" t="s">
        <v>407</v>
      </c>
      <c r="G34" s="52">
        <f>IF((C33-G33)&gt;0,C33-G33,0)</f>
        <v>4081</v>
      </c>
      <c r="H34" s="52">
        <f>IF((D33-H33)&gt;0,D33-H33,0)</f>
        <v>3986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19" t="s">
        <v>408</v>
      </c>
      <c r="B35" s="234" t="s">
        <v>409</v>
      </c>
      <c r="C35" s="46">
        <f>C36+C37+C38</f>
        <v>0</v>
      </c>
      <c r="D35" s="46">
        <f>D36+D37+D38</f>
        <v>0</v>
      </c>
      <c r="E35" s="238"/>
      <c r="F35" s="218"/>
      <c r="G35" s="248"/>
      <c r="H35" s="248"/>
      <c r="I35" s="68"/>
      <c r="J35" s="68"/>
      <c r="K35" s="68"/>
      <c r="L35" s="68"/>
      <c r="M35" s="68"/>
      <c r="N35" s="68"/>
    </row>
    <row r="36" spans="1:8" ht="12">
      <c r="A36" s="239" t="s">
        <v>410</v>
      </c>
      <c r="B36" s="233" t="s">
        <v>411</v>
      </c>
      <c r="C36" s="43"/>
      <c r="D36" s="43"/>
      <c r="E36" s="238"/>
      <c r="F36" s="218"/>
      <c r="G36" s="248"/>
      <c r="H36" s="248"/>
    </row>
    <row r="37" spans="1:8" ht="24">
      <c r="A37" s="239" t="s">
        <v>412</v>
      </c>
      <c r="B37" s="240" t="s">
        <v>413</v>
      </c>
      <c r="C37" s="301"/>
      <c r="D37" s="301"/>
      <c r="E37" s="238"/>
      <c r="F37" s="241"/>
      <c r="G37" s="248"/>
      <c r="H37" s="248"/>
    </row>
    <row r="38" spans="1:8" ht="12">
      <c r="A38" s="242" t="s">
        <v>414</v>
      </c>
      <c r="B38" s="240" t="s">
        <v>415</v>
      </c>
      <c r="C38" s="65"/>
      <c r="D38" s="65"/>
      <c r="E38" s="238"/>
      <c r="F38" s="241"/>
      <c r="G38" s="248"/>
      <c r="H38" s="248"/>
    </row>
    <row r="39" spans="1:18" ht="24">
      <c r="A39" s="243" t="s">
        <v>416</v>
      </c>
      <c r="B39" s="70" t="s">
        <v>417</v>
      </c>
      <c r="C39" s="312">
        <f>+IF((G33-C33-C35)&gt;0,G33-C33-C35,0)</f>
        <v>0</v>
      </c>
      <c r="D39" s="312">
        <f>+IF((H33-D33-D35)&gt;0,H33-D33-D35,0)</f>
        <v>0</v>
      </c>
      <c r="E39" s="244" t="s">
        <v>418</v>
      </c>
      <c r="F39" s="67" t="s">
        <v>419</v>
      </c>
      <c r="G39" s="55">
        <f>IF(G34&gt;0,IF(C35+G34&lt;0,0,C35+G34),IF(C34-C35&lt;0,C35-C34,0))</f>
        <v>4081</v>
      </c>
      <c r="H39" s="55">
        <f>IF(H34&gt;0,IF(D35+H34&lt;0,0,D35+H34),IF(D34-D35&lt;0,D35-D34,0))</f>
        <v>3986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420</v>
      </c>
      <c r="B40" s="217" t="s">
        <v>421</v>
      </c>
      <c r="C40" s="48"/>
      <c r="D40" s="48"/>
      <c r="E40" s="66" t="s">
        <v>420</v>
      </c>
      <c r="F40" s="67" t="s">
        <v>422</v>
      </c>
      <c r="G40" s="51"/>
      <c r="H40" s="51"/>
    </row>
    <row r="41" spans="1:18" ht="12">
      <c r="A41" s="66" t="s">
        <v>423</v>
      </c>
      <c r="B41" s="214" t="s">
        <v>424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425</v>
      </c>
      <c r="F41" s="67" t="s">
        <v>426</v>
      </c>
      <c r="G41" s="49">
        <f>IF(C39=0,IF(G39-G40&gt;0,G39-G40+C40,0),IF(C39-C40&lt;0,C40-C39+G40,0))</f>
        <v>4081</v>
      </c>
      <c r="H41" s="49">
        <f>IF(D39=0,IF(H39-H40&gt;0,H39-H40+D40,0),IF(D39-D40&lt;0,D40-D39+H40,0))</f>
        <v>3986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427</v>
      </c>
      <c r="B42" s="214" t="s">
        <v>428</v>
      </c>
      <c r="C42" s="50">
        <f>C33+C35+C39</f>
        <v>6227</v>
      </c>
      <c r="D42" s="50">
        <f>D33+D35+D39</f>
        <v>6715</v>
      </c>
      <c r="E42" s="69" t="s">
        <v>429</v>
      </c>
      <c r="F42" s="70" t="s">
        <v>430</v>
      </c>
      <c r="G42" s="54">
        <f>G39+G33</f>
        <v>6227</v>
      </c>
      <c r="H42" s="54">
        <f>H39+H33</f>
        <v>6715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45"/>
      <c r="B43" s="292"/>
      <c r="C43" s="293"/>
      <c r="D43" s="293"/>
      <c r="E43" s="294"/>
      <c r="F43" s="295"/>
      <c r="G43" s="296"/>
      <c r="H43" s="296"/>
    </row>
    <row r="44" spans="1:15" ht="12">
      <c r="A44" s="246" t="s">
        <v>431</v>
      </c>
      <c r="B44" s="297"/>
      <c r="C44" s="297" t="s">
        <v>432</v>
      </c>
      <c r="D44" s="623"/>
      <c r="E44" s="623"/>
      <c r="F44" s="623"/>
      <c r="G44" s="623"/>
      <c r="H44" s="623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00"/>
      <c r="C45" s="296"/>
      <c r="D45" s="296"/>
      <c r="E45" s="295"/>
      <c r="F45" s="295"/>
      <c r="G45" s="299"/>
      <c r="H45" s="299"/>
    </row>
    <row r="46" spans="1:8" ht="12.75" customHeight="1">
      <c r="A46" s="31"/>
      <c r="B46" s="300"/>
      <c r="C46" s="298" t="s">
        <v>832</v>
      </c>
      <c r="D46" s="624"/>
      <c r="E46" s="624"/>
      <c r="F46" s="624"/>
      <c r="G46" s="624"/>
      <c r="H46" s="624"/>
    </row>
    <row r="47" spans="1:8" ht="12">
      <c r="A47" s="29"/>
      <c r="B47" s="295"/>
      <c r="C47" s="296"/>
      <c r="D47" s="296"/>
      <c r="E47" s="295"/>
      <c r="F47" s="295"/>
      <c r="G47" s="299"/>
      <c r="H47" s="299"/>
    </row>
    <row r="48" spans="1:8" ht="12">
      <c r="A48" s="29"/>
      <c r="B48" s="295"/>
      <c r="C48" s="296"/>
      <c r="D48" s="296"/>
      <c r="E48" s="295"/>
      <c r="F48" s="295"/>
      <c r="G48" s="299"/>
      <c r="H48" s="299"/>
    </row>
    <row r="49" spans="1:8" ht="12">
      <c r="A49" s="29"/>
      <c r="B49" s="295"/>
      <c r="C49" s="296"/>
      <c r="D49" s="296"/>
      <c r="E49" s="295"/>
      <c r="F49" s="295"/>
      <c r="G49" s="299"/>
      <c r="H49" s="299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2" bottom="0.13" header="0.5118110236220472" footer="0.13"/>
  <pageSetup fitToHeight="1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38" sqref="C38"/>
    </sheetView>
  </sheetViews>
  <sheetFormatPr defaultColWidth="9.25390625" defaultRowHeight="12.75"/>
  <cols>
    <col min="1" max="1" width="36.375" style="75" customWidth="1"/>
    <col min="2" max="2" width="14.25390625" style="75" customWidth="1"/>
    <col min="3" max="3" width="14.125" style="280" customWidth="1"/>
    <col min="4" max="4" width="13.25390625" style="280" customWidth="1"/>
    <col min="5" max="5" width="20.625" style="75" customWidth="1"/>
    <col min="6" max="6" width="12.00390625" style="75" customWidth="1"/>
    <col min="7" max="16384" width="9.25390625" style="75" customWidth="1"/>
  </cols>
  <sheetData>
    <row r="1" spans="1:10" ht="12">
      <c r="A1" s="251"/>
      <c r="B1" s="251"/>
      <c r="C1" s="252"/>
      <c r="D1" s="252"/>
      <c r="E1" s="74"/>
      <c r="F1" s="74"/>
      <c r="G1" s="74"/>
      <c r="H1" s="74"/>
      <c r="I1" s="74"/>
      <c r="J1" s="74"/>
    </row>
    <row r="2" spans="1:10" ht="12">
      <c r="A2" s="253" t="s">
        <v>433</v>
      </c>
      <c r="B2" s="253"/>
      <c r="C2" s="254"/>
      <c r="D2" s="254"/>
      <c r="E2" s="259"/>
      <c r="F2" s="259"/>
      <c r="G2" s="74"/>
      <c r="H2" s="74"/>
      <c r="I2" s="74"/>
      <c r="J2" s="74"/>
    </row>
    <row r="3" spans="1:10" ht="12">
      <c r="A3" s="253"/>
      <c r="B3" s="253"/>
      <c r="C3" s="254"/>
      <c r="D3" s="254"/>
      <c r="E3" s="260"/>
      <c r="F3" s="260"/>
      <c r="G3" s="74"/>
      <c r="H3" s="74"/>
      <c r="I3" s="74"/>
      <c r="J3" s="74"/>
    </row>
    <row r="4" spans="1:10" ht="24">
      <c r="A4" s="298" t="s">
        <v>434</v>
      </c>
      <c r="B4" s="298" t="str">
        <f>'справка №1-БАЛАНС'!E3</f>
        <v>АЛФА ФИНАНС ХОЛДИНГ АД</v>
      </c>
      <c r="C4" s="255" t="s">
        <v>53</v>
      </c>
      <c r="D4" s="211">
        <f>'справка №1-БАЛАНС'!H3</f>
        <v>130110044</v>
      </c>
      <c r="E4" s="259"/>
      <c r="F4" s="259"/>
      <c r="G4" s="74"/>
      <c r="H4" s="74"/>
      <c r="I4" s="74"/>
      <c r="J4" s="74"/>
    </row>
    <row r="5" spans="1:10" ht="24">
      <c r="A5" s="298" t="s">
        <v>324</v>
      </c>
      <c r="B5" s="298" t="str">
        <f>'справка №1-БАЛАНС'!E4</f>
        <v> </v>
      </c>
      <c r="C5" s="256" t="s">
        <v>55</v>
      </c>
      <c r="D5" s="211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24">
      <c r="A6" s="6" t="s">
        <v>56</v>
      </c>
      <c r="B6" s="298" t="str">
        <f>'справка №1-БАЛАНС'!E5</f>
        <v>01.01.2015-30.09.2015</v>
      </c>
      <c r="C6" s="40"/>
      <c r="D6" s="257" t="s">
        <v>325</v>
      </c>
      <c r="E6" s="74"/>
      <c r="F6" s="261"/>
      <c r="G6" s="74"/>
      <c r="H6" s="74"/>
      <c r="I6" s="74"/>
      <c r="J6" s="74"/>
    </row>
    <row r="7" spans="1:7" ht="33.75" customHeight="1">
      <c r="A7" s="262" t="s">
        <v>435</v>
      </c>
      <c r="B7" s="262" t="s">
        <v>59</v>
      </c>
      <c r="C7" s="263" t="s">
        <v>60</v>
      </c>
      <c r="D7" s="263" t="s">
        <v>64</v>
      </c>
      <c r="E7" s="264"/>
      <c r="F7" s="264"/>
      <c r="G7" s="327"/>
    </row>
    <row r="8" spans="1:7" ht="12">
      <c r="A8" s="262" t="s">
        <v>65</v>
      </c>
      <c r="B8" s="262" t="s">
        <v>66</v>
      </c>
      <c r="C8" s="265">
        <v>1</v>
      </c>
      <c r="D8" s="265">
        <v>2</v>
      </c>
      <c r="E8" s="264"/>
      <c r="F8" s="264"/>
      <c r="G8" s="74"/>
    </row>
    <row r="9" spans="1:7" ht="24">
      <c r="A9" s="266" t="s">
        <v>436</v>
      </c>
      <c r="B9" s="267"/>
      <c r="C9" s="57"/>
      <c r="D9" s="57"/>
      <c r="E9" s="73"/>
      <c r="F9" s="73"/>
      <c r="G9" s="74"/>
    </row>
    <row r="10" spans="1:8" ht="12">
      <c r="A10" s="268" t="s">
        <v>437</v>
      </c>
      <c r="B10" s="269" t="s">
        <v>438</v>
      </c>
      <c r="C10" s="56">
        <v>20</v>
      </c>
      <c r="D10" s="56">
        <v>11569</v>
      </c>
      <c r="E10" s="73"/>
      <c r="F10" s="73"/>
      <c r="G10" s="73"/>
      <c r="H10" s="328"/>
    </row>
    <row r="11" spans="1:13" ht="12">
      <c r="A11" s="268" t="s">
        <v>439</v>
      </c>
      <c r="B11" s="269" t="s">
        <v>440</v>
      </c>
      <c r="C11" s="56">
        <v>-1109</v>
      </c>
      <c r="D11" s="56">
        <v>-6504</v>
      </c>
      <c r="E11" s="258"/>
      <c r="F11" s="258"/>
      <c r="G11" s="258"/>
      <c r="H11" s="328"/>
      <c r="I11" s="77"/>
      <c r="J11" s="77"/>
      <c r="K11" s="77"/>
      <c r="L11" s="77"/>
      <c r="M11" s="77"/>
    </row>
    <row r="12" spans="1:13" ht="24">
      <c r="A12" s="268" t="s">
        <v>441</v>
      </c>
      <c r="B12" s="269" t="s">
        <v>442</v>
      </c>
      <c r="C12" s="56"/>
      <c r="D12" s="56"/>
      <c r="E12" s="258"/>
      <c r="F12" s="258"/>
      <c r="G12" s="258"/>
      <c r="H12" s="328"/>
      <c r="I12" s="77"/>
      <c r="J12" s="77"/>
      <c r="K12" s="77"/>
      <c r="L12" s="77"/>
      <c r="M12" s="77"/>
    </row>
    <row r="13" spans="1:13" ht="12" customHeight="1">
      <c r="A13" s="268" t="s">
        <v>443</v>
      </c>
      <c r="B13" s="269" t="s">
        <v>444</v>
      </c>
      <c r="C13" s="56">
        <v>-1013</v>
      </c>
      <c r="D13" s="56">
        <v>-1251</v>
      </c>
      <c r="E13" s="258"/>
      <c r="F13" s="258"/>
      <c r="G13" s="258"/>
      <c r="H13" s="328"/>
      <c r="I13" s="77"/>
      <c r="J13" s="77"/>
      <c r="K13" s="77"/>
      <c r="L13" s="77"/>
      <c r="M13" s="77"/>
    </row>
    <row r="14" spans="1:13" ht="24">
      <c r="A14" s="268" t="s">
        <v>445</v>
      </c>
      <c r="B14" s="269" t="s">
        <v>446</v>
      </c>
      <c r="C14" s="56">
        <v>-208</v>
      </c>
      <c r="D14" s="56">
        <v>-127</v>
      </c>
      <c r="E14" s="258"/>
      <c r="F14" s="258"/>
      <c r="G14" s="258"/>
      <c r="H14" s="328"/>
      <c r="I14" s="77"/>
      <c r="J14" s="77"/>
      <c r="K14" s="77"/>
      <c r="L14" s="77"/>
      <c r="M14" s="77"/>
    </row>
    <row r="15" spans="1:13" ht="24">
      <c r="A15" s="270" t="s">
        <v>447</v>
      </c>
      <c r="B15" s="269" t="s">
        <v>448</v>
      </c>
      <c r="C15" s="56"/>
      <c r="D15" s="56"/>
      <c r="E15" s="258"/>
      <c r="F15" s="258"/>
      <c r="G15" s="258"/>
      <c r="H15" s="328"/>
      <c r="I15" s="77"/>
      <c r="J15" s="77"/>
      <c r="K15" s="77"/>
      <c r="L15" s="77"/>
      <c r="M15" s="77"/>
    </row>
    <row r="16" spans="1:13" ht="12">
      <c r="A16" s="271" t="s">
        <v>449</v>
      </c>
      <c r="B16" s="269" t="s">
        <v>450</v>
      </c>
      <c r="C16" s="56"/>
      <c r="D16" s="56"/>
      <c r="E16" s="258"/>
      <c r="F16" s="258"/>
      <c r="G16" s="258"/>
      <c r="H16" s="328"/>
      <c r="I16" s="77"/>
      <c r="J16" s="77"/>
      <c r="K16" s="77"/>
      <c r="L16" s="77"/>
      <c r="M16" s="77"/>
    </row>
    <row r="17" spans="1:13" ht="24">
      <c r="A17" s="268" t="s">
        <v>451</v>
      </c>
      <c r="B17" s="269" t="s">
        <v>452</v>
      </c>
      <c r="C17" s="56"/>
      <c r="D17" s="56"/>
      <c r="E17" s="258"/>
      <c r="F17" s="258"/>
      <c r="G17" s="258"/>
      <c r="H17" s="328"/>
      <c r="I17" s="77"/>
      <c r="J17" s="77"/>
      <c r="K17" s="77"/>
      <c r="L17" s="77"/>
      <c r="M17" s="77"/>
    </row>
    <row r="18" spans="1:13" ht="12">
      <c r="A18" s="270" t="s">
        <v>453</v>
      </c>
      <c r="B18" s="272" t="s">
        <v>454</v>
      </c>
      <c r="C18" s="56"/>
      <c r="D18" s="56"/>
      <c r="E18" s="258"/>
      <c r="F18" s="258"/>
      <c r="G18" s="258"/>
      <c r="H18" s="328"/>
      <c r="I18" s="77"/>
      <c r="J18" s="77"/>
      <c r="K18" s="77"/>
      <c r="L18" s="77"/>
      <c r="M18" s="77"/>
    </row>
    <row r="19" spans="1:13" ht="24">
      <c r="A19" s="268" t="s">
        <v>455</v>
      </c>
      <c r="B19" s="269" t="s">
        <v>456</v>
      </c>
      <c r="C19" s="56">
        <v>33</v>
      </c>
      <c r="D19" s="56">
        <v>-119</v>
      </c>
      <c r="E19" s="258"/>
      <c r="F19" s="258"/>
      <c r="G19" s="258"/>
      <c r="H19" s="328"/>
      <c r="I19" s="77"/>
      <c r="J19" s="77"/>
      <c r="K19" s="77"/>
      <c r="L19" s="77"/>
      <c r="M19" s="77"/>
    </row>
    <row r="20" spans="1:13" ht="24">
      <c r="A20" s="273" t="s">
        <v>457</v>
      </c>
      <c r="B20" s="274" t="s">
        <v>458</v>
      </c>
      <c r="C20" s="617">
        <f>SUM(C10:C19)</f>
        <v>-2277</v>
      </c>
      <c r="D20" s="617">
        <f>SUM(D10:D19)</f>
        <v>3568</v>
      </c>
      <c r="E20" s="258"/>
      <c r="F20" s="258"/>
      <c r="G20" s="329"/>
      <c r="H20" s="329"/>
      <c r="I20" s="77"/>
      <c r="J20" s="77"/>
      <c r="K20" s="77"/>
      <c r="L20" s="77"/>
      <c r="M20" s="77"/>
    </row>
    <row r="21" spans="1:13" ht="24">
      <c r="A21" s="266" t="s">
        <v>459</v>
      </c>
      <c r="B21" s="275"/>
      <c r="C21" s="276"/>
      <c r="D21" s="276"/>
      <c r="E21" s="258"/>
      <c r="F21" s="258"/>
      <c r="G21" s="258"/>
      <c r="H21" s="328"/>
      <c r="I21" s="77"/>
      <c r="J21" s="77"/>
      <c r="K21" s="77"/>
      <c r="L21" s="77"/>
      <c r="M21" s="77"/>
    </row>
    <row r="22" spans="1:13" ht="12">
      <c r="A22" s="268" t="s">
        <v>460</v>
      </c>
      <c r="B22" s="269" t="s">
        <v>461</v>
      </c>
      <c r="C22" s="56"/>
      <c r="D22" s="56"/>
      <c r="E22" s="258"/>
      <c r="F22" s="258"/>
      <c r="G22" s="258"/>
      <c r="H22" s="328"/>
      <c r="I22" s="77"/>
      <c r="J22" s="77"/>
      <c r="K22" s="77"/>
      <c r="L22" s="77"/>
      <c r="M22" s="77"/>
    </row>
    <row r="23" spans="1:13" ht="24">
      <c r="A23" s="268" t="s">
        <v>462</v>
      </c>
      <c r="B23" s="269" t="s">
        <v>463</v>
      </c>
      <c r="C23" s="56"/>
      <c r="D23" s="56"/>
      <c r="E23" s="258"/>
      <c r="F23" s="258"/>
      <c r="G23" s="330"/>
      <c r="H23" s="328"/>
      <c r="I23" s="77"/>
      <c r="J23" s="77"/>
      <c r="K23" s="77"/>
      <c r="L23" s="77"/>
      <c r="M23" s="77"/>
    </row>
    <row r="24" spans="1:13" ht="12">
      <c r="A24" s="268" t="s">
        <v>464</v>
      </c>
      <c r="B24" s="269" t="s">
        <v>465</v>
      </c>
      <c r="C24" s="56">
        <v>-3303</v>
      </c>
      <c r="D24" s="56"/>
      <c r="E24" s="258"/>
      <c r="F24" s="258"/>
      <c r="G24" s="258"/>
      <c r="H24" s="328"/>
      <c r="I24" s="77"/>
      <c r="J24" s="77"/>
      <c r="K24" s="77"/>
      <c r="L24" s="77"/>
      <c r="M24" s="77"/>
    </row>
    <row r="25" spans="1:13" ht="24">
      <c r="A25" s="268" t="s">
        <v>466</v>
      </c>
      <c r="B25" s="269" t="s">
        <v>467</v>
      </c>
      <c r="C25" s="56">
        <v>3147</v>
      </c>
      <c r="D25" s="56"/>
      <c r="E25" s="258"/>
      <c r="F25" s="258"/>
      <c r="G25" s="258"/>
      <c r="H25" s="328"/>
      <c r="I25" s="77"/>
      <c r="J25" s="77"/>
      <c r="K25" s="77"/>
      <c r="L25" s="77"/>
      <c r="M25" s="77"/>
    </row>
    <row r="26" spans="1:13" ht="12">
      <c r="A26" s="268" t="s">
        <v>468</v>
      </c>
      <c r="B26" s="269" t="s">
        <v>469</v>
      </c>
      <c r="C26" s="56">
        <v>331</v>
      </c>
      <c r="D26" s="56"/>
      <c r="E26" s="258"/>
      <c r="F26" s="258"/>
      <c r="G26" s="258"/>
      <c r="H26" s="328"/>
      <c r="I26" s="77"/>
      <c r="J26" s="77"/>
      <c r="K26" s="77"/>
      <c r="L26" s="77"/>
      <c r="M26" s="77"/>
    </row>
    <row r="27" spans="1:13" ht="12">
      <c r="A27" s="268" t="s">
        <v>470</v>
      </c>
      <c r="B27" s="269" t="s">
        <v>471</v>
      </c>
      <c r="C27" s="56"/>
      <c r="D27" s="56"/>
      <c r="E27" s="73"/>
      <c r="F27" s="258"/>
      <c r="G27" s="258"/>
      <c r="H27" s="328"/>
      <c r="I27" s="77"/>
      <c r="J27" s="77"/>
      <c r="K27" s="77"/>
      <c r="L27" s="77"/>
      <c r="M27" s="77"/>
    </row>
    <row r="28" spans="1:13" ht="12">
      <c r="A28" s="268" t="s">
        <v>472</v>
      </c>
      <c r="B28" s="269" t="s">
        <v>473</v>
      </c>
      <c r="C28" s="56">
        <v>114</v>
      </c>
      <c r="D28" s="56"/>
      <c r="E28" s="258"/>
      <c r="F28" s="258"/>
      <c r="G28" s="258"/>
      <c r="H28" s="328"/>
      <c r="I28" s="77"/>
      <c r="J28" s="77"/>
      <c r="K28" s="77"/>
      <c r="L28" s="77"/>
      <c r="M28" s="77"/>
    </row>
    <row r="29" spans="1:13" ht="12">
      <c r="A29" s="268" t="s">
        <v>474</v>
      </c>
      <c r="B29" s="269" t="s">
        <v>475</v>
      </c>
      <c r="C29" s="56"/>
      <c r="D29" s="56"/>
      <c r="E29" s="258"/>
      <c r="F29" s="258"/>
      <c r="G29" s="258"/>
      <c r="H29" s="328"/>
      <c r="I29" s="77"/>
      <c r="J29" s="77"/>
      <c r="K29" s="77"/>
      <c r="L29" s="77"/>
      <c r="M29" s="77"/>
    </row>
    <row r="30" spans="1:13" ht="12">
      <c r="A30" s="268" t="s">
        <v>453</v>
      </c>
      <c r="B30" s="269" t="s">
        <v>476</v>
      </c>
      <c r="C30" s="56"/>
      <c r="D30" s="56"/>
      <c r="E30" s="258"/>
      <c r="F30" s="258"/>
      <c r="G30" s="258"/>
      <c r="H30" s="328"/>
      <c r="I30" s="77"/>
      <c r="J30" s="77"/>
      <c r="K30" s="77"/>
      <c r="L30" s="77"/>
      <c r="M30" s="77"/>
    </row>
    <row r="31" spans="1:13" ht="24">
      <c r="A31" s="268" t="s">
        <v>477</v>
      </c>
      <c r="B31" s="269" t="s">
        <v>478</v>
      </c>
      <c r="C31" s="56">
        <f>-26211+11751-782+140+150+14952</f>
        <v>0</v>
      </c>
      <c r="D31" s="56">
        <v>0</v>
      </c>
      <c r="E31" s="258"/>
      <c r="F31" s="258"/>
      <c r="G31" s="258"/>
      <c r="H31" s="328"/>
      <c r="I31" s="77"/>
      <c r="J31" s="77"/>
      <c r="K31" s="77"/>
      <c r="L31" s="77"/>
      <c r="M31" s="77"/>
    </row>
    <row r="32" spans="1:13" ht="24">
      <c r="A32" s="273" t="s">
        <v>479</v>
      </c>
      <c r="B32" s="274" t="s">
        <v>480</v>
      </c>
      <c r="C32" s="617">
        <f>SUM(C22:C31)</f>
        <v>289</v>
      </c>
      <c r="D32" s="617">
        <f>SUM(D22:D31)</f>
        <v>0</v>
      </c>
      <c r="E32" s="258"/>
      <c r="F32" s="258"/>
      <c r="G32" s="329"/>
      <c r="H32" s="329"/>
      <c r="I32" s="77"/>
      <c r="J32" s="77"/>
      <c r="K32" s="77"/>
      <c r="L32" s="77"/>
      <c r="M32" s="77"/>
    </row>
    <row r="33" spans="1:8" ht="24">
      <c r="A33" s="266" t="s">
        <v>481</v>
      </c>
      <c r="B33" s="275"/>
      <c r="C33" s="276"/>
      <c r="D33" s="276"/>
      <c r="E33" s="73"/>
      <c r="F33" s="73"/>
      <c r="G33" s="73"/>
      <c r="H33" s="331"/>
    </row>
    <row r="34" spans="1:8" ht="24">
      <c r="A34" s="268" t="s">
        <v>482</v>
      </c>
      <c r="B34" s="269" t="s">
        <v>483</v>
      </c>
      <c r="C34" s="56"/>
      <c r="D34" s="56"/>
      <c r="E34" s="331"/>
      <c r="F34" s="73"/>
      <c r="G34" s="73"/>
      <c r="H34" s="331"/>
    </row>
    <row r="35" spans="1:8" ht="24">
      <c r="A35" s="270" t="s">
        <v>484</v>
      </c>
      <c r="B35" s="269" t="s">
        <v>485</v>
      </c>
      <c r="C35" s="56"/>
      <c r="D35" s="56"/>
      <c r="E35" s="73"/>
      <c r="F35" s="73"/>
      <c r="G35" s="73"/>
      <c r="H35" s="331"/>
    </row>
    <row r="36" spans="1:8" ht="12">
      <c r="A36" s="268" t="s">
        <v>486</v>
      </c>
      <c r="B36" s="269" t="s">
        <v>487</v>
      </c>
      <c r="C36" s="56">
        <v>8976</v>
      </c>
      <c r="D36" s="56">
        <v>4992</v>
      </c>
      <c r="E36" s="73"/>
      <c r="F36" s="73"/>
      <c r="G36" s="73"/>
      <c r="H36" s="328"/>
    </row>
    <row r="37" spans="1:8" ht="12">
      <c r="A37" s="268" t="s">
        <v>488</v>
      </c>
      <c r="B37" s="269" t="s">
        <v>489</v>
      </c>
      <c r="C37" s="56">
        <v>-6428</v>
      </c>
      <c r="D37" s="56">
        <v>-7689</v>
      </c>
      <c r="E37" s="73"/>
      <c r="F37" s="73"/>
      <c r="G37" s="73"/>
      <c r="H37" s="328"/>
    </row>
    <row r="38" spans="1:8" ht="12">
      <c r="A38" s="268" t="s">
        <v>490</v>
      </c>
      <c r="B38" s="269" t="s">
        <v>491</v>
      </c>
      <c r="C38" s="56">
        <v>-16</v>
      </c>
      <c r="D38" s="56">
        <v>-46</v>
      </c>
      <c r="E38" s="73"/>
      <c r="F38" s="73"/>
      <c r="G38" s="73"/>
      <c r="H38" s="331"/>
    </row>
    <row r="39" spans="1:8" ht="24">
      <c r="A39" s="268" t="s">
        <v>492</v>
      </c>
      <c r="B39" s="269" t="s">
        <v>493</v>
      </c>
      <c r="C39" s="56">
        <v>-549</v>
      </c>
      <c r="D39" s="56">
        <v>-670</v>
      </c>
      <c r="E39" s="73"/>
      <c r="F39" s="73"/>
      <c r="G39" s="73"/>
      <c r="H39" s="328"/>
    </row>
    <row r="40" spans="1:8" ht="12">
      <c r="A40" s="268" t="s">
        <v>494</v>
      </c>
      <c r="B40" s="269" t="s">
        <v>495</v>
      </c>
      <c r="C40" s="56">
        <v>-31</v>
      </c>
      <c r="D40" s="56">
        <v>-195</v>
      </c>
      <c r="E40" s="73"/>
      <c r="F40" s="73"/>
      <c r="G40" s="73"/>
      <c r="H40" s="328"/>
    </row>
    <row r="41" spans="1:8" ht="24">
      <c r="A41" s="268" t="s">
        <v>496</v>
      </c>
      <c r="B41" s="269" t="s">
        <v>497</v>
      </c>
      <c r="C41" s="56">
        <v>-8</v>
      </c>
      <c r="D41" s="56">
        <v>-93</v>
      </c>
      <c r="E41" s="73"/>
      <c r="F41" s="73"/>
      <c r="G41" s="258"/>
      <c r="H41" s="328"/>
    </row>
    <row r="42" spans="1:8" ht="24">
      <c r="A42" s="273" t="s">
        <v>498</v>
      </c>
      <c r="B42" s="274" t="s">
        <v>499</v>
      </c>
      <c r="C42" s="617">
        <f>SUM(C34:C41)</f>
        <v>1944</v>
      </c>
      <c r="D42" s="57">
        <f>SUM(D34:D41)</f>
        <v>-3701</v>
      </c>
      <c r="E42" s="73"/>
      <c r="F42" s="73"/>
      <c r="G42" s="329"/>
      <c r="H42" s="329"/>
    </row>
    <row r="43" spans="1:8" ht="24">
      <c r="A43" s="277" t="s">
        <v>500</v>
      </c>
      <c r="B43" s="274" t="s">
        <v>501</v>
      </c>
      <c r="C43" s="57">
        <f>C42+C32+C20</f>
        <v>-44</v>
      </c>
      <c r="D43" s="57">
        <f>D42+D32+D20</f>
        <v>-133</v>
      </c>
      <c r="E43" s="73"/>
      <c r="F43" s="73"/>
      <c r="G43" s="258"/>
      <c r="H43" s="328"/>
    </row>
    <row r="44" spans="1:8" ht="12">
      <c r="A44" s="266" t="s">
        <v>502</v>
      </c>
      <c r="B44" s="275" t="s">
        <v>503</v>
      </c>
      <c r="C44" s="57">
        <v>210</v>
      </c>
      <c r="D44" s="332">
        <v>883</v>
      </c>
      <c r="E44" s="73"/>
      <c r="F44" s="73"/>
      <c r="G44" s="258"/>
      <c r="H44" s="328"/>
    </row>
    <row r="45" spans="1:8" ht="24">
      <c r="A45" s="266" t="s">
        <v>504</v>
      </c>
      <c r="B45" s="275" t="s">
        <v>505</v>
      </c>
      <c r="C45" s="57">
        <f>C44+C43</f>
        <v>166</v>
      </c>
      <c r="D45" s="57">
        <f>D44+D43</f>
        <v>750</v>
      </c>
      <c r="E45" s="73"/>
      <c r="F45" s="73"/>
      <c r="G45" s="258"/>
      <c r="H45" s="328"/>
    </row>
    <row r="46" spans="1:8" ht="12">
      <c r="A46" s="268" t="s">
        <v>506</v>
      </c>
      <c r="B46" s="275" t="s">
        <v>507</v>
      </c>
      <c r="C46" s="58">
        <f>'справка №1-БАЛАНС'!C91</f>
        <v>166</v>
      </c>
      <c r="D46" s="58">
        <v>750</v>
      </c>
      <c r="E46" s="73"/>
      <c r="F46" s="73"/>
      <c r="G46" s="258"/>
      <c r="H46" s="328"/>
    </row>
    <row r="47" spans="1:8" ht="12">
      <c r="A47" s="268" t="s">
        <v>508</v>
      </c>
      <c r="B47" s="275" t="s">
        <v>509</v>
      </c>
      <c r="C47" s="58">
        <f>'[5]справка №1-БАЛАНС'!C89</f>
        <v>0</v>
      </c>
      <c r="D47" s="58"/>
      <c r="E47" s="73"/>
      <c r="F47" s="73"/>
      <c r="G47" s="258"/>
      <c r="H47" s="328"/>
    </row>
    <row r="48" spans="1:8" ht="12">
      <c r="A48" s="73"/>
      <c r="B48" s="278"/>
      <c r="C48" s="279">
        <f>C44+C43</f>
        <v>166</v>
      </c>
      <c r="D48" s="279">
        <v>883</v>
      </c>
      <c r="E48" s="74"/>
      <c r="F48" s="74"/>
      <c r="G48" s="76"/>
      <c r="H48" s="77"/>
    </row>
    <row r="49" spans="1:8" ht="12">
      <c r="A49" s="306"/>
      <c r="B49" s="307"/>
      <c r="C49" s="325">
        <f>C45-C46-C47</f>
        <v>0</v>
      </c>
      <c r="D49" s="325">
        <f>D45-D46-D47</f>
        <v>0</v>
      </c>
      <c r="E49" s="281"/>
      <c r="F49" s="74"/>
      <c r="G49" s="76"/>
      <c r="H49" s="77"/>
    </row>
    <row r="50" spans="1:8" ht="12">
      <c r="A50" s="308"/>
      <c r="B50" s="307" t="s">
        <v>432</v>
      </c>
      <c r="C50" s="626"/>
      <c r="D50" s="626"/>
      <c r="G50" s="77"/>
      <c r="H50" s="77"/>
    </row>
    <row r="51" spans="1:8" ht="12">
      <c r="A51" s="308"/>
      <c r="B51" s="308"/>
      <c r="C51" s="305"/>
      <c r="D51" s="305"/>
      <c r="G51" s="77"/>
      <c r="H51" s="77"/>
    </row>
    <row r="52" spans="1:8" ht="12">
      <c r="A52" s="308"/>
      <c r="B52" s="307" t="s">
        <v>832</v>
      </c>
      <c r="C52" s="626"/>
      <c r="D52" s="626"/>
      <c r="G52" s="77"/>
      <c r="H52" s="77"/>
    </row>
    <row r="53" spans="1:8" ht="12">
      <c r="A53" s="308"/>
      <c r="B53" s="308"/>
      <c r="C53" s="305"/>
      <c r="D53" s="305"/>
      <c r="G53" s="77"/>
      <c r="H53" s="77"/>
    </row>
    <row r="54" spans="7:8" ht="12">
      <c r="G54" s="77"/>
      <c r="H54" s="77"/>
    </row>
    <row r="55" spans="7:8" ht="12">
      <c r="G55" s="77"/>
      <c r="H55" s="77"/>
    </row>
    <row r="56" spans="7:8" ht="12">
      <c r="G56" s="77"/>
      <c r="H56" s="77"/>
    </row>
    <row r="57" spans="7:8" ht="12">
      <c r="G57" s="77"/>
      <c r="H57" s="77"/>
    </row>
    <row r="58" spans="7:8" ht="12">
      <c r="G58" s="77"/>
      <c r="H58" s="77"/>
    </row>
    <row r="59" spans="7:8" ht="12">
      <c r="G59" s="77"/>
      <c r="H59" s="77"/>
    </row>
    <row r="60" spans="7:8" ht="12">
      <c r="G60" s="77"/>
      <c r="H60" s="77"/>
    </row>
    <row r="61" spans="7:8" ht="12">
      <c r="G61" s="77"/>
      <c r="H61" s="77"/>
    </row>
    <row r="62" spans="7:8" ht="12">
      <c r="G62" s="77"/>
      <c r="H62" s="77"/>
    </row>
    <row r="63" spans="7:8" ht="12">
      <c r="G63" s="77"/>
      <c r="H63" s="77"/>
    </row>
    <row r="64" spans="7:8" ht="12">
      <c r="G64" s="77"/>
      <c r="H64" s="77"/>
    </row>
    <row r="65" spans="7:8" ht="12">
      <c r="G65" s="77"/>
      <c r="H65" s="77"/>
    </row>
    <row r="66" spans="7:8" ht="12">
      <c r="G66" s="77"/>
      <c r="H66" s="77"/>
    </row>
    <row r="67" spans="7:8" ht="12">
      <c r="G67" s="77"/>
      <c r="H67" s="77"/>
    </row>
    <row r="68" spans="7:8" ht="12">
      <c r="G68" s="77"/>
      <c r="H68" s="77"/>
    </row>
    <row r="69" spans="7:8" ht="12">
      <c r="G69" s="77"/>
      <c r="H69" s="77"/>
    </row>
    <row r="70" spans="7:8" ht="12">
      <c r="G70" s="77"/>
      <c r="H70" s="77"/>
    </row>
    <row r="71" spans="7:8" ht="12">
      <c r="G71" s="77"/>
      <c r="H71" s="77"/>
    </row>
    <row r="72" spans="7:8" ht="12">
      <c r="G72" s="77"/>
      <c r="H72" s="77"/>
    </row>
    <row r="73" spans="7:8" ht="12">
      <c r="G73" s="77"/>
      <c r="H73" s="77"/>
    </row>
    <row r="74" spans="7:8" ht="12">
      <c r="G74" s="77"/>
      <c r="H74" s="77"/>
    </row>
    <row r="75" spans="7:8" ht="12">
      <c r="G75" s="77"/>
      <c r="H75" s="77"/>
    </row>
    <row r="76" spans="7:8" ht="12">
      <c r="G76" s="77"/>
      <c r="H76" s="77"/>
    </row>
    <row r="77" spans="7:8" ht="12">
      <c r="G77" s="77"/>
      <c r="H77" s="77"/>
    </row>
    <row r="78" spans="7:8" ht="12">
      <c r="G78" s="77"/>
      <c r="H78" s="77"/>
    </row>
    <row r="79" spans="7:8" ht="12">
      <c r="G79" s="77"/>
      <c r="H79" s="77"/>
    </row>
    <row r="80" spans="7:8" ht="12">
      <c r="G80" s="77"/>
      <c r="H80" s="77"/>
    </row>
    <row r="81" spans="7:8" ht="12">
      <c r="G81" s="77"/>
      <c r="H81" s="77"/>
    </row>
    <row r="82" spans="7:8" ht="12">
      <c r="G82" s="77"/>
      <c r="H82" s="77"/>
    </row>
    <row r="83" spans="7:8" ht="12">
      <c r="G83" s="77"/>
      <c r="H83" s="77"/>
    </row>
    <row r="84" spans="7:8" ht="12">
      <c r="G84" s="77"/>
      <c r="H84" s="77"/>
    </row>
    <row r="85" spans="7:8" ht="12">
      <c r="G85" s="77"/>
      <c r="H85" s="77"/>
    </row>
    <row r="86" spans="7:8" ht="12">
      <c r="G86" s="77"/>
      <c r="H86" s="77"/>
    </row>
    <row r="87" spans="7:8" ht="12">
      <c r="G87" s="77"/>
      <c r="H87" s="77"/>
    </row>
    <row r="88" spans="7:8" ht="12">
      <c r="G88" s="77"/>
      <c r="H88" s="77"/>
    </row>
    <row r="89" spans="7:8" ht="12">
      <c r="G89" s="77"/>
      <c r="H89" s="77"/>
    </row>
    <row r="90" spans="7:8" ht="12">
      <c r="G90" s="77"/>
      <c r="H90" s="77"/>
    </row>
    <row r="91" spans="7:8" ht="12">
      <c r="G91" s="77"/>
      <c r="H91" s="77"/>
    </row>
    <row r="92" spans="7:8" ht="12">
      <c r="G92" s="77"/>
      <c r="H92" s="77"/>
    </row>
    <row r="93" spans="7:8" ht="12">
      <c r="G93" s="77"/>
      <c r="H93" s="77"/>
    </row>
    <row r="94" spans="7:8" ht="12">
      <c r="G94" s="77"/>
      <c r="H94" s="77"/>
    </row>
    <row r="95" spans="7:8" ht="12">
      <c r="G95" s="77"/>
      <c r="H95" s="77"/>
    </row>
    <row r="96" spans="7:8" ht="12">
      <c r="G96" s="77"/>
      <c r="H96" s="77"/>
    </row>
    <row r="97" spans="7:8" ht="12">
      <c r="G97" s="77"/>
      <c r="H97" s="77"/>
    </row>
    <row r="98" spans="7:8" ht="12">
      <c r="G98" s="77"/>
      <c r="H98" s="77"/>
    </row>
    <row r="99" spans="7:8" ht="12">
      <c r="G99" s="77"/>
      <c r="H99" s="77"/>
    </row>
    <row r="100" spans="7:8" ht="12">
      <c r="G100" s="77"/>
      <c r="H100" s="77"/>
    </row>
    <row r="101" spans="7:8" ht="12">
      <c r="G101" s="77"/>
      <c r="H101" s="77"/>
    </row>
    <row r="102" spans="7:8" ht="12">
      <c r="G102" s="77"/>
      <c r="H102" s="77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2" right="0.12" top="1.1023622047244095" bottom="0.984251968503937" header="0.5118110236220472" footer="0.5118110236220472"/>
  <pageSetup horizontalDpi="600" verticalDpi="600" orientation="portrait" paperSize="9" scale="8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J11" sqref="J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7" t="s">
        <v>510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</v>
      </c>
      <c r="B3" s="316"/>
      <c r="C3" s="629" t="str">
        <f>'справка №1-БАЛАНС'!E3</f>
        <v>АЛФА ФИНАНС ХОЛДИНГ АД</v>
      </c>
      <c r="D3" s="630"/>
      <c r="E3" s="630"/>
      <c r="F3" s="630"/>
      <c r="G3" s="630"/>
      <c r="H3" s="316"/>
      <c r="I3" s="316"/>
      <c r="J3" s="2"/>
      <c r="K3" s="315" t="s">
        <v>53</v>
      </c>
      <c r="L3" s="315"/>
      <c r="M3" s="320">
        <f>'справка №1-БАЛАНС'!H3</f>
        <v>130110044</v>
      </c>
      <c r="N3" s="3"/>
    </row>
    <row r="4" spans="1:15" s="5" customFormat="1" ht="13.5" customHeight="1">
      <c r="A4" s="6" t="s">
        <v>511</v>
      </c>
      <c r="B4" s="316"/>
      <c r="C4" s="629" t="str">
        <f>'справка №1-БАЛАНС'!E4</f>
        <v> </v>
      </c>
      <c r="D4" s="629"/>
      <c r="E4" s="631"/>
      <c r="F4" s="629"/>
      <c r="G4" s="629"/>
      <c r="H4" s="298"/>
      <c r="I4" s="298"/>
      <c r="J4" s="322"/>
      <c r="K4" s="319" t="s">
        <v>55</v>
      </c>
      <c r="L4" s="319"/>
      <c r="M4" s="321" t="str">
        <f>'справка №1-БАЛАНС'!H4</f>
        <v> </v>
      </c>
      <c r="N4" s="7"/>
      <c r="O4" s="8"/>
    </row>
    <row r="5" spans="1:14" s="5" customFormat="1" ht="12.75" customHeight="1">
      <c r="A5" s="6" t="s">
        <v>56</v>
      </c>
      <c r="B5" s="314"/>
      <c r="C5" s="629" t="str">
        <f>'справка №1-БАЛАНС'!E5</f>
        <v>01.01.2015-30.09.2015</v>
      </c>
      <c r="D5" s="630"/>
      <c r="E5" s="630"/>
      <c r="F5" s="630"/>
      <c r="G5" s="630"/>
      <c r="H5" s="316"/>
      <c r="I5" s="316"/>
      <c r="J5" s="81"/>
      <c r="K5" s="9"/>
      <c r="L5" s="10"/>
      <c r="M5" s="11" t="s">
        <v>57</v>
      </c>
      <c r="N5" s="10"/>
    </row>
    <row r="6" spans="1:14" s="15" customFormat="1" ht="21.75" customHeight="1">
      <c r="A6" s="128"/>
      <c r="B6" s="132"/>
      <c r="C6" s="110"/>
      <c r="D6" s="131" t="s">
        <v>512</v>
      </c>
      <c r="E6" s="111"/>
      <c r="F6" s="111"/>
      <c r="G6" s="111"/>
      <c r="H6" s="111"/>
      <c r="I6" s="111" t="s">
        <v>513</v>
      </c>
      <c r="J6" s="121"/>
      <c r="K6" s="118"/>
      <c r="L6" s="109"/>
      <c r="M6" s="112"/>
      <c r="N6" s="80"/>
    </row>
    <row r="7" spans="1:14" s="15" customFormat="1" ht="60">
      <c r="A7" s="129" t="s">
        <v>514</v>
      </c>
      <c r="B7" s="133" t="s">
        <v>515</v>
      </c>
      <c r="C7" s="110" t="s">
        <v>516</v>
      </c>
      <c r="D7" s="130" t="s">
        <v>517</v>
      </c>
      <c r="E7" s="109" t="s">
        <v>518</v>
      </c>
      <c r="F7" s="13" t="s">
        <v>519</v>
      </c>
      <c r="G7" s="13"/>
      <c r="H7" s="13"/>
      <c r="I7" s="109" t="s">
        <v>520</v>
      </c>
      <c r="J7" s="122" t="s">
        <v>521</v>
      </c>
      <c r="K7" s="110" t="s">
        <v>522</v>
      </c>
      <c r="L7" s="110" t="s">
        <v>523</v>
      </c>
      <c r="M7" s="127" t="s">
        <v>524</v>
      </c>
      <c r="N7" s="80"/>
    </row>
    <row r="8" spans="1:14" s="15" customFormat="1" ht="22.5" customHeight="1">
      <c r="A8" s="126"/>
      <c r="B8" s="134"/>
      <c r="C8" s="111"/>
      <c r="D8" s="131"/>
      <c r="E8" s="111"/>
      <c r="F8" s="12" t="s">
        <v>525</v>
      </c>
      <c r="G8" s="12" t="s">
        <v>526</v>
      </c>
      <c r="H8" s="12" t="s">
        <v>527</v>
      </c>
      <c r="I8" s="111"/>
      <c r="J8" s="123"/>
      <c r="K8" s="111"/>
      <c r="L8" s="111"/>
      <c r="M8" s="113"/>
      <c r="N8" s="80"/>
    </row>
    <row r="9" spans="1:14" s="15" customFormat="1" ht="12" customHeight="1">
      <c r="A9" s="12" t="s">
        <v>65</v>
      </c>
      <c r="B9" s="33"/>
      <c r="C9" s="124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4">
        <v>9</v>
      </c>
      <c r="L9" s="124">
        <v>10</v>
      </c>
      <c r="M9" s="125">
        <v>11</v>
      </c>
      <c r="N9" s="14"/>
    </row>
    <row r="10" spans="1:14" s="15" customFormat="1" ht="12" customHeight="1">
      <c r="A10" s="12" t="s">
        <v>528</v>
      </c>
      <c r="B10" s="34"/>
      <c r="C10" s="59" t="s">
        <v>98</v>
      </c>
      <c r="D10" s="59" t="s">
        <v>98</v>
      </c>
      <c r="E10" s="16" t="s">
        <v>109</v>
      </c>
      <c r="F10" s="16" t="s">
        <v>116</v>
      </c>
      <c r="G10" s="16" t="s">
        <v>120</v>
      </c>
      <c r="H10" s="16" t="s">
        <v>124</v>
      </c>
      <c r="I10" s="16" t="s">
        <v>137</v>
      </c>
      <c r="J10" s="16" t="s">
        <v>140</v>
      </c>
      <c r="K10" s="39" t="s">
        <v>529</v>
      </c>
      <c r="L10" s="16" t="s">
        <v>162</v>
      </c>
      <c r="M10" s="17" t="s">
        <v>170</v>
      </c>
      <c r="N10" s="14"/>
    </row>
    <row r="11" spans="1:23" ht="15.75" customHeight="1">
      <c r="A11" s="18" t="s">
        <v>530</v>
      </c>
      <c r="B11" s="34" t="s">
        <v>531</v>
      </c>
      <c r="C11" s="60">
        <f>'справка №1-БАЛАНС'!H17</f>
        <v>6750</v>
      </c>
      <c r="D11" s="60">
        <f>'справка №1-БАЛАНС'!H19</f>
        <v>1000</v>
      </c>
      <c r="E11" s="60">
        <f>'справка №1-БАЛАНС'!H20</f>
        <v>0</v>
      </c>
      <c r="F11" s="60">
        <f>'справка №1-БАЛАНС'!H22</f>
        <v>691</v>
      </c>
      <c r="G11" s="60">
        <f>'справка №1-БАЛАНС'!H23</f>
        <v>0</v>
      </c>
      <c r="H11" s="62"/>
      <c r="I11" s="60">
        <f>'справка №1-БАЛАНС'!H28+'справка №1-БАЛАНС'!H31</f>
        <v>128947</v>
      </c>
      <c r="J11" s="60">
        <f>'справка №1-БАЛАНС'!H29+'справка №1-БАЛАНС'!H32</f>
        <v>-4334</v>
      </c>
      <c r="K11" s="62"/>
      <c r="L11" s="282">
        <f>SUM(C11:K11)</f>
        <v>133054</v>
      </c>
      <c r="M11" s="60">
        <f>'справка №1-БАЛАНС'!H39</f>
        <v>0</v>
      </c>
      <c r="N11" s="120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2.75" customHeight="1">
      <c r="A12" s="18" t="s">
        <v>532</v>
      </c>
      <c r="B12" s="34" t="s">
        <v>533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82">
        <f aca="true" t="shared" si="1" ref="L12:L32">SUM(C12:K12)</f>
        <v>0</v>
      </c>
      <c r="M12" s="61">
        <f t="shared" si="0"/>
        <v>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</row>
    <row r="13" spans="1:14" ht="12.75" customHeight="1">
      <c r="A13" s="21" t="s">
        <v>534</v>
      </c>
      <c r="B13" s="16" t="s">
        <v>535</v>
      </c>
      <c r="C13" s="62"/>
      <c r="D13" s="62"/>
      <c r="E13" s="62"/>
      <c r="F13" s="62"/>
      <c r="G13" s="62"/>
      <c r="H13" s="62"/>
      <c r="I13" s="62"/>
      <c r="J13" s="62"/>
      <c r="K13" s="62"/>
      <c r="L13" s="282">
        <f t="shared" si="1"/>
        <v>0</v>
      </c>
      <c r="M13" s="62"/>
      <c r="N13" s="19"/>
    </row>
    <row r="14" spans="1:14" ht="12" customHeight="1">
      <c r="A14" s="21" t="s">
        <v>536</v>
      </c>
      <c r="B14" s="16" t="s">
        <v>537</v>
      </c>
      <c r="C14" s="62"/>
      <c r="D14" s="62"/>
      <c r="E14" s="62"/>
      <c r="F14" s="62"/>
      <c r="G14" s="62"/>
      <c r="H14" s="62"/>
      <c r="I14" s="62"/>
      <c r="J14" s="62"/>
      <c r="K14" s="62"/>
      <c r="L14" s="282">
        <f t="shared" si="1"/>
        <v>0</v>
      </c>
      <c r="M14" s="62"/>
      <c r="N14" s="19"/>
    </row>
    <row r="15" spans="1:23" ht="12">
      <c r="A15" s="18" t="s">
        <v>538</v>
      </c>
      <c r="B15" s="34" t="s">
        <v>539</v>
      </c>
      <c r="C15" s="63">
        <f>C11+C12</f>
        <v>6750</v>
      </c>
      <c r="D15" s="63">
        <f aca="true" t="shared" si="2" ref="D15:M15">D11+D12</f>
        <v>1000</v>
      </c>
      <c r="E15" s="63">
        <f t="shared" si="2"/>
        <v>0</v>
      </c>
      <c r="F15" s="63">
        <f t="shared" si="2"/>
        <v>691</v>
      </c>
      <c r="G15" s="63">
        <f t="shared" si="2"/>
        <v>0</v>
      </c>
      <c r="H15" s="63">
        <f t="shared" si="2"/>
        <v>0</v>
      </c>
      <c r="I15" s="63">
        <f t="shared" si="2"/>
        <v>128947</v>
      </c>
      <c r="J15" s="63">
        <f t="shared" si="2"/>
        <v>-4334</v>
      </c>
      <c r="K15" s="63">
        <f t="shared" si="2"/>
        <v>0</v>
      </c>
      <c r="L15" s="282">
        <f t="shared" si="1"/>
        <v>133054</v>
      </c>
      <c r="M15" s="63">
        <f t="shared" si="2"/>
        <v>0</v>
      </c>
      <c r="N15" s="78"/>
      <c r="O15" s="79"/>
      <c r="P15" s="79"/>
      <c r="Q15" s="79"/>
      <c r="R15" s="79"/>
      <c r="S15" s="79"/>
      <c r="T15" s="79"/>
      <c r="U15" s="79"/>
      <c r="V15" s="79"/>
      <c r="W15" s="79"/>
    </row>
    <row r="16" spans="1:20" ht="12.75" customHeight="1">
      <c r="A16" s="18" t="s">
        <v>540</v>
      </c>
      <c r="B16" s="41" t="s">
        <v>541</v>
      </c>
      <c r="C16" s="114"/>
      <c r="D16" s="115"/>
      <c r="E16" s="115"/>
      <c r="F16" s="115"/>
      <c r="G16" s="115"/>
      <c r="H16" s="116"/>
      <c r="I16" s="119">
        <f>+'справка №1-БАЛАНС'!G31</f>
        <v>0</v>
      </c>
      <c r="J16" s="283">
        <f>+'справка №1-БАЛАНС'!G32</f>
        <v>-4081</v>
      </c>
      <c r="K16" s="62"/>
      <c r="L16" s="282">
        <f t="shared" si="1"/>
        <v>-4081</v>
      </c>
      <c r="M16" s="62"/>
      <c r="N16" s="78"/>
      <c r="O16" s="79"/>
      <c r="P16" s="79"/>
      <c r="Q16" s="79"/>
      <c r="R16" s="79"/>
      <c r="S16" s="79"/>
      <c r="T16" s="79"/>
    </row>
    <row r="17" spans="1:23" ht="12.75" customHeight="1">
      <c r="A17" s="21" t="s">
        <v>542</v>
      </c>
      <c r="B17" s="16" t="s">
        <v>543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-4334</v>
      </c>
      <c r="J17" s="64">
        <f>J18+J19</f>
        <v>4334</v>
      </c>
      <c r="K17" s="64">
        <f t="shared" si="3"/>
        <v>0</v>
      </c>
      <c r="L17" s="282">
        <f t="shared" si="1"/>
        <v>0</v>
      </c>
      <c r="M17" s="64">
        <f>M18+M19</f>
        <v>0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</row>
    <row r="18" spans="1:14" ht="12" customHeight="1">
      <c r="A18" s="22" t="s">
        <v>544</v>
      </c>
      <c r="B18" s="36" t="s">
        <v>545</v>
      </c>
      <c r="C18" s="62"/>
      <c r="D18" s="62"/>
      <c r="E18" s="62"/>
      <c r="F18" s="62"/>
      <c r="G18" s="62"/>
      <c r="H18" s="62"/>
      <c r="I18" s="62"/>
      <c r="J18" s="62"/>
      <c r="K18" s="62"/>
      <c r="L18" s="282">
        <f t="shared" si="1"/>
        <v>0</v>
      </c>
      <c r="M18" s="62"/>
      <c r="N18" s="19"/>
    </row>
    <row r="19" spans="1:14" ht="12" customHeight="1">
      <c r="A19" s="22" t="s">
        <v>546</v>
      </c>
      <c r="B19" s="36" t="s">
        <v>547</v>
      </c>
      <c r="C19" s="62"/>
      <c r="D19" s="62"/>
      <c r="E19" s="62"/>
      <c r="F19" s="62"/>
      <c r="G19" s="62"/>
      <c r="H19" s="62"/>
      <c r="I19" s="62">
        <v>-4334</v>
      </c>
      <c r="J19" s="62">
        <v>4334</v>
      </c>
      <c r="K19" s="62"/>
      <c r="L19" s="282">
        <f t="shared" si="1"/>
        <v>0</v>
      </c>
      <c r="M19" s="62"/>
      <c r="N19" s="19"/>
    </row>
    <row r="20" spans="1:14" ht="12.75" customHeight="1">
      <c r="A20" s="21" t="s">
        <v>548</v>
      </c>
      <c r="B20" s="16" t="s">
        <v>549</v>
      </c>
      <c r="C20" s="62"/>
      <c r="D20" s="62"/>
      <c r="E20" s="62"/>
      <c r="F20" s="62"/>
      <c r="G20" s="62"/>
      <c r="H20" s="62"/>
      <c r="I20" s="62"/>
      <c r="J20" s="62"/>
      <c r="K20" s="62"/>
      <c r="L20" s="282">
        <f t="shared" si="1"/>
        <v>0</v>
      </c>
      <c r="M20" s="62"/>
      <c r="N20" s="19"/>
    </row>
    <row r="21" spans="1:23" ht="23.25" customHeight="1">
      <c r="A21" s="21" t="s">
        <v>550</v>
      </c>
      <c r="B21" s="16" t="s">
        <v>551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82">
        <f t="shared" si="1"/>
        <v>0</v>
      </c>
      <c r="M21" s="61">
        <f t="shared" si="4"/>
        <v>0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</row>
    <row r="22" spans="1:14" ht="12">
      <c r="A22" s="21" t="s">
        <v>552</v>
      </c>
      <c r="B22" s="16" t="s">
        <v>553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82">
        <f t="shared" si="1"/>
        <v>0</v>
      </c>
      <c r="M22" s="117"/>
      <c r="N22" s="19"/>
    </row>
    <row r="23" spans="1:14" ht="12">
      <c r="A23" s="21" t="s">
        <v>554</v>
      </c>
      <c r="B23" s="16" t="s">
        <v>555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282">
        <f t="shared" si="1"/>
        <v>0</v>
      </c>
      <c r="M23" s="117"/>
      <c r="N23" s="19"/>
    </row>
    <row r="24" spans="1:23" ht="22.5" customHeight="1">
      <c r="A24" s="21" t="s">
        <v>556</v>
      </c>
      <c r="B24" s="16" t="s">
        <v>557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82">
        <f t="shared" si="1"/>
        <v>0</v>
      </c>
      <c r="M24" s="61">
        <f t="shared" si="5"/>
        <v>0</v>
      </c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14" ht="12">
      <c r="A25" s="21" t="s">
        <v>552</v>
      </c>
      <c r="B25" s="16" t="s">
        <v>558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82">
        <f t="shared" si="1"/>
        <v>0</v>
      </c>
      <c r="M25" s="117"/>
      <c r="N25" s="19"/>
    </row>
    <row r="26" spans="1:14" ht="12">
      <c r="A26" s="21" t="s">
        <v>554</v>
      </c>
      <c r="B26" s="16" t="s">
        <v>559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82">
        <f t="shared" si="1"/>
        <v>0</v>
      </c>
      <c r="M26" s="117"/>
      <c r="N26" s="19"/>
    </row>
    <row r="27" spans="1:14" ht="12">
      <c r="A27" s="21" t="s">
        <v>560</v>
      </c>
      <c r="B27" s="16" t="s">
        <v>561</v>
      </c>
      <c r="C27" s="62"/>
      <c r="D27" s="62"/>
      <c r="E27" s="62"/>
      <c r="F27" s="62"/>
      <c r="G27" s="62"/>
      <c r="H27" s="62"/>
      <c r="I27" s="62"/>
      <c r="J27" s="62"/>
      <c r="K27" s="62"/>
      <c r="L27" s="282">
        <f t="shared" si="1"/>
        <v>0</v>
      </c>
      <c r="M27" s="62"/>
      <c r="N27" s="19"/>
    </row>
    <row r="28" spans="1:14" ht="12">
      <c r="A28" s="21" t="s">
        <v>562</v>
      </c>
      <c r="B28" s="16" t="s">
        <v>563</v>
      </c>
      <c r="C28" s="62"/>
      <c r="D28" s="62"/>
      <c r="E28" s="62"/>
      <c r="F28" s="62"/>
      <c r="G28" s="62"/>
      <c r="H28" s="62"/>
      <c r="I28" s="62"/>
      <c r="J28" s="62"/>
      <c r="K28" s="62"/>
      <c r="L28" s="282">
        <f t="shared" si="1"/>
        <v>0</v>
      </c>
      <c r="M28" s="62"/>
      <c r="N28" s="19"/>
    </row>
    <row r="29" spans="1:23" ht="14.25" customHeight="1">
      <c r="A29" s="18" t="s">
        <v>564</v>
      </c>
      <c r="B29" s="34" t="s">
        <v>565</v>
      </c>
      <c r="C29" s="61">
        <f>C17+C20+C21+C24+C28+C27+C15+C16</f>
        <v>6750</v>
      </c>
      <c r="D29" s="61">
        <f aca="true" t="shared" si="6" ref="D29:M29">D17+D20+D21+D24+D28+D27+D15+D16</f>
        <v>1000</v>
      </c>
      <c r="E29" s="61">
        <f t="shared" si="6"/>
        <v>0</v>
      </c>
      <c r="F29" s="61">
        <f t="shared" si="6"/>
        <v>691</v>
      </c>
      <c r="G29" s="61">
        <f t="shared" si="6"/>
        <v>0</v>
      </c>
      <c r="H29" s="61">
        <f t="shared" si="6"/>
        <v>0</v>
      </c>
      <c r="I29" s="61">
        <f t="shared" si="6"/>
        <v>124613</v>
      </c>
      <c r="J29" s="61">
        <f t="shared" si="6"/>
        <v>-4081</v>
      </c>
      <c r="K29" s="61">
        <f t="shared" si="6"/>
        <v>0</v>
      </c>
      <c r="L29" s="282">
        <f t="shared" si="1"/>
        <v>128973</v>
      </c>
      <c r="M29" s="61">
        <f t="shared" si="6"/>
        <v>0</v>
      </c>
      <c r="N29" s="120"/>
      <c r="O29" s="79"/>
      <c r="P29" s="79"/>
      <c r="Q29" s="79"/>
      <c r="R29" s="79"/>
      <c r="S29" s="79"/>
      <c r="T29" s="79"/>
      <c r="U29" s="79"/>
      <c r="V29" s="79"/>
      <c r="W29" s="79"/>
    </row>
    <row r="30" spans="1:14" ht="23.25" customHeight="1">
      <c r="A30" s="21" t="s">
        <v>566</v>
      </c>
      <c r="B30" s="16" t="s">
        <v>567</v>
      </c>
      <c r="C30" s="62"/>
      <c r="D30" s="62"/>
      <c r="E30" s="62"/>
      <c r="F30" s="62"/>
      <c r="G30" s="62"/>
      <c r="H30" s="62"/>
      <c r="I30" s="62"/>
      <c r="J30" s="62"/>
      <c r="K30" s="62"/>
      <c r="L30" s="282">
        <f t="shared" si="1"/>
        <v>0</v>
      </c>
      <c r="M30" s="62"/>
      <c r="N30" s="19"/>
    </row>
    <row r="31" spans="1:14" ht="24" customHeight="1">
      <c r="A31" s="21" t="s">
        <v>568</v>
      </c>
      <c r="B31" s="16" t="s">
        <v>569</v>
      </c>
      <c r="C31" s="62"/>
      <c r="D31" s="62"/>
      <c r="E31" s="62"/>
      <c r="F31" s="62"/>
      <c r="G31" s="62"/>
      <c r="H31" s="62"/>
      <c r="I31" s="62"/>
      <c r="J31" s="62"/>
      <c r="K31" s="62"/>
      <c r="L31" s="282">
        <f t="shared" si="1"/>
        <v>0</v>
      </c>
      <c r="M31" s="62"/>
      <c r="N31" s="19"/>
    </row>
    <row r="32" spans="1:23" ht="23.25" customHeight="1">
      <c r="A32" s="18" t="s">
        <v>570</v>
      </c>
      <c r="B32" s="34" t="s">
        <v>571</v>
      </c>
      <c r="C32" s="61">
        <f aca="true" t="shared" si="7" ref="C32:K32">C29+C30+C31</f>
        <v>6750</v>
      </c>
      <c r="D32" s="61">
        <f t="shared" si="7"/>
        <v>1000</v>
      </c>
      <c r="E32" s="61">
        <f t="shared" si="7"/>
        <v>0</v>
      </c>
      <c r="F32" s="61">
        <f t="shared" si="7"/>
        <v>691</v>
      </c>
      <c r="G32" s="61">
        <f t="shared" si="7"/>
        <v>0</v>
      </c>
      <c r="H32" s="61">
        <f t="shared" si="7"/>
        <v>0</v>
      </c>
      <c r="I32" s="61">
        <f t="shared" si="7"/>
        <v>124613</v>
      </c>
      <c r="J32" s="61">
        <f t="shared" si="7"/>
        <v>-4081</v>
      </c>
      <c r="K32" s="61">
        <f t="shared" si="7"/>
        <v>0</v>
      </c>
      <c r="L32" s="282">
        <f t="shared" si="1"/>
        <v>128973</v>
      </c>
      <c r="M32" s="61">
        <f>M29+M30+M31</f>
        <v>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</row>
    <row r="33" spans="1:14" ht="14.25" customHeight="1">
      <c r="A33" s="284"/>
      <c r="B33" s="285"/>
      <c r="C33" s="23"/>
      <c r="D33" s="23"/>
      <c r="E33" s="23"/>
      <c r="F33" s="23"/>
      <c r="G33" s="23"/>
      <c r="H33" s="23"/>
      <c r="I33" s="23"/>
      <c r="J33" s="23"/>
      <c r="K33" s="23"/>
      <c r="L33" s="286"/>
      <c r="M33" s="286"/>
      <c r="N33" s="19"/>
    </row>
    <row r="34" spans="1:14" ht="23.25" customHeight="1">
      <c r="A34" s="284"/>
      <c r="B34" s="285"/>
      <c r="C34" s="23"/>
      <c r="D34" s="23"/>
      <c r="E34" s="23"/>
      <c r="F34" s="23"/>
      <c r="G34" s="23"/>
      <c r="H34" s="23"/>
      <c r="I34" s="23"/>
      <c r="J34" s="23"/>
      <c r="K34" s="23"/>
      <c r="L34" s="286"/>
      <c r="M34" s="287"/>
      <c r="N34" s="19"/>
    </row>
    <row r="35" spans="1:14" ht="12">
      <c r="A35" s="310"/>
      <c r="B35" s="37"/>
      <c r="C35" s="24"/>
      <c r="D35" s="628" t="s">
        <v>572</v>
      </c>
      <c r="E35" s="628"/>
      <c r="F35" s="628"/>
      <c r="G35" s="628"/>
      <c r="H35" s="628"/>
      <c r="I35" s="628"/>
      <c r="J35" s="24" t="s">
        <v>47</v>
      </c>
      <c r="K35" s="24"/>
      <c r="L35" s="628"/>
      <c r="M35" s="628"/>
      <c r="N35" s="19"/>
    </row>
    <row r="36" spans="1:13" ht="12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7" spans="1:13" ht="12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2">
      <c r="A38" s="288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</row>
    <row r="39" spans="1:13" ht="12">
      <c r="A39" s="288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0">
      <selection activeCell="L23" sqref="L23"/>
    </sheetView>
  </sheetViews>
  <sheetFormatPr defaultColWidth="10.75390625" defaultRowHeight="12.75"/>
  <cols>
    <col min="1" max="1" width="4.125" style="354" customWidth="1"/>
    <col min="2" max="2" width="28.75390625" style="354" customWidth="1"/>
    <col min="3" max="3" width="9.25390625" style="354" customWidth="1"/>
    <col min="4" max="6" width="9.375" style="354" customWidth="1"/>
    <col min="7" max="7" width="8.75390625" style="354" customWidth="1"/>
    <col min="8" max="8" width="10.375" style="354" customWidth="1"/>
    <col min="9" max="9" width="10.125" style="354" customWidth="1"/>
    <col min="10" max="10" width="12.375" style="354" customWidth="1"/>
    <col min="11" max="11" width="9.25390625" style="354" customWidth="1"/>
    <col min="12" max="12" width="9.625" style="354" customWidth="1"/>
    <col min="13" max="13" width="9.75390625" style="354" customWidth="1"/>
    <col min="14" max="14" width="8.375" style="354" customWidth="1"/>
    <col min="15" max="15" width="10.00390625" style="354" customWidth="1"/>
    <col min="16" max="16" width="9.875" style="354" customWidth="1"/>
    <col min="17" max="17" width="13.125" style="354" customWidth="1"/>
    <col min="18" max="18" width="11.25390625" style="354" customWidth="1"/>
    <col min="19" max="16384" width="10.75390625" style="354" customWidth="1"/>
  </cols>
  <sheetData>
    <row r="1" spans="1:18" ht="12">
      <c r="A1" s="352"/>
      <c r="B1" s="353" t="s">
        <v>573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2"/>
      <c r="N1" s="352"/>
      <c r="O1" s="352"/>
      <c r="P1" s="352"/>
      <c r="Q1" s="352"/>
      <c r="R1" s="352"/>
    </row>
    <row r="2" spans="1:18" ht="16.5" customHeight="1">
      <c r="A2" s="645" t="s">
        <v>434</v>
      </c>
      <c r="B2" s="634"/>
      <c r="C2" s="355"/>
      <c r="D2" s="355"/>
      <c r="E2" s="629" t="str">
        <f>'[1]справка №1-БАЛАНС'!E3</f>
        <v>АЛФА ФИНАНС ХОЛДИНГ АД</v>
      </c>
      <c r="F2" s="646"/>
      <c r="G2" s="646"/>
      <c r="H2" s="355"/>
      <c r="I2" s="356"/>
      <c r="J2" s="356"/>
      <c r="K2" s="356"/>
      <c r="L2" s="356"/>
      <c r="M2" s="647" t="s">
        <v>53</v>
      </c>
      <c r="N2" s="633"/>
      <c r="O2" s="633"/>
      <c r="P2" s="648">
        <f>'[1]справка №1-БАЛАНС'!H3</f>
        <v>130110044</v>
      </c>
      <c r="Q2" s="648"/>
      <c r="R2" s="211"/>
    </row>
    <row r="3" spans="1:18" ht="15">
      <c r="A3" s="645" t="s">
        <v>56</v>
      </c>
      <c r="B3" s="634"/>
      <c r="C3" s="357"/>
      <c r="D3" s="357"/>
      <c r="E3" s="629" t="str">
        <f>'[2]справка №1-БАЛАНС'!E5</f>
        <v> </v>
      </c>
      <c r="F3" s="649"/>
      <c r="G3" s="649"/>
      <c r="H3" s="358"/>
      <c r="I3" s="358"/>
      <c r="J3" s="358"/>
      <c r="K3" s="358"/>
      <c r="L3" s="358"/>
      <c r="M3" s="650" t="s">
        <v>55</v>
      </c>
      <c r="N3" s="650"/>
      <c r="O3" s="359"/>
      <c r="P3" s="651" t="str">
        <f>'[2]справка №1-БАЛАНС'!H4</f>
        <v> </v>
      </c>
      <c r="Q3" s="651"/>
      <c r="R3" s="212"/>
    </row>
    <row r="4" spans="1:18" ht="12.75">
      <c r="A4" s="360" t="s">
        <v>574</v>
      </c>
      <c r="B4" s="361"/>
      <c r="C4" s="361"/>
      <c r="D4" s="358"/>
      <c r="E4" s="635" t="str">
        <f>'справка №1-БАЛАНС'!E5</f>
        <v>01.01.2015-30.09.2015</v>
      </c>
      <c r="F4" s="636"/>
      <c r="G4" s="636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575</v>
      </c>
    </row>
    <row r="5" spans="1:18" s="364" customFormat="1" ht="30.75" customHeight="1">
      <c r="A5" s="637" t="s">
        <v>514</v>
      </c>
      <c r="B5" s="638"/>
      <c r="C5" s="641" t="s">
        <v>59</v>
      </c>
      <c r="D5" s="363" t="s">
        <v>576</v>
      </c>
      <c r="E5" s="363"/>
      <c r="F5" s="363"/>
      <c r="G5" s="363"/>
      <c r="H5" s="363" t="s">
        <v>577</v>
      </c>
      <c r="I5" s="363"/>
      <c r="J5" s="643" t="s">
        <v>578</v>
      </c>
      <c r="K5" s="363" t="s">
        <v>579</v>
      </c>
      <c r="L5" s="363"/>
      <c r="M5" s="363"/>
      <c r="N5" s="363"/>
      <c r="O5" s="363" t="s">
        <v>577</v>
      </c>
      <c r="P5" s="363"/>
      <c r="Q5" s="643" t="s">
        <v>580</v>
      </c>
      <c r="R5" s="643" t="s">
        <v>581</v>
      </c>
    </row>
    <row r="6" spans="1:18" s="364" customFormat="1" ht="48">
      <c r="A6" s="639"/>
      <c r="B6" s="640"/>
      <c r="C6" s="642"/>
      <c r="D6" s="365" t="s">
        <v>582</v>
      </c>
      <c r="E6" s="365" t="s">
        <v>583</v>
      </c>
      <c r="F6" s="365" t="s">
        <v>584</v>
      </c>
      <c r="G6" s="365" t="s">
        <v>585</v>
      </c>
      <c r="H6" s="365" t="s">
        <v>586</v>
      </c>
      <c r="I6" s="365" t="s">
        <v>587</v>
      </c>
      <c r="J6" s="644"/>
      <c r="K6" s="365" t="s">
        <v>582</v>
      </c>
      <c r="L6" s="365" t="s">
        <v>588</v>
      </c>
      <c r="M6" s="365" t="s">
        <v>589</v>
      </c>
      <c r="N6" s="365" t="s">
        <v>590</v>
      </c>
      <c r="O6" s="365" t="s">
        <v>586</v>
      </c>
      <c r="P6" s="365" t="s">
        <v>587</v>
      </c>
      <c r="Q6" s="644"/>
      <c r="R6" s="644"/>
    </row>
    <row r="7" spans="1:18" s="364" customFormat="1" ht="12">
      <c r="A7" s="366" t="s">
        <v>591</v>
      </c>
      <c r="B7" s="366"/>
      <c r="C7" s="367" t="s">
        <v>66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592</v>
      </c>
      <c r="B8" s="369" t="s">
        <v>593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594</v>
      </c>
      <c r="B9" s="372" t="s">
        <v>595</v>
      </c>
      <c r="C9" s="373" t="s">
        <v>596</v>
      </c>
      <c r="D9" s="374"/>
      <c r="E9" s="374"/>
      <c r="F9" s="374"/>
      <c r="G9" s="375">
        <f aca="true" t="shared" si="0" ref="G9:G25">D9+E9-F9</f>
        <v>0</v>
      </c>
      <c r="H9" s="376"/>
      <c r="I9" s="376"/>
      <c r="J9" s="375">
        <f aca="true" t="shared" si="1" ref="J9:J25">G9+H9-I9</f>
        <v>0</v>
      </c>
      <c r="K9" s="376"/>
      <c r="L9" s="376"/>
      <c r="M9" s="376"/>
      <c r="N9" s="375">
        <f aca="true" t="shared" si="2" ref="N9:N25">K9+L9-M9</f>
        <v>0</v>
      </c>
      <c r="O9" s="376"/>
      <c r="P9" s="376"/>
      <c r="Q9" s="375">
        <f aca="true" t="shared" si="3" ref="Q9:Q25">N9+O9-P9</f>
        <v>0</v>
      </c>
      <c r="R9" s="375">
        <f aca="true" t="shared" si="4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597</v>
      </c>
      <c r="B10" s="372" t="s">
        <v>598</v>
      </c>
      <c r="C10" s="373" t="s">
        <v>599</v>
      </c>
      <c r="D10" s="374"/>
      <c r="E10" s="374"/>
      <c r="F10" s="374"/>
      <c r="G10" s="375">
        <f t="shared" si="0"/>
        <v>0</v>
      </c>
      <c r="H10" s="376"/>
      <c r="I10" s="376"/>
      <c r="J10" s="375">
        <f t="shared" si="1"/>
        <v>0</v>
      </c>
      <c r="K10" s="376"/>
      <c r="L10" s="376"/>
      <c r="M10" s="376"/>
      <c r="N10" s="375">
        <f t="shared" si="2"/>
        <v>0</v>
      </c>
      <c r="O10" s="376"/>
      <c r="P10" s="376"/>
      <c r="Q10" s="375">
        <f t="shared" si="3"/>
        <v>0</v>
      </c>
      <c r="R10" s="375">
        <f t="shared" si="4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600</v>
      </c>
      <c r="B11" s="372" t="s">
        <v>601</v>
      </c>
      <c r="C11" s="373" t="s">
        <v>602</v>
      </c>
      <c r="D11" s="378">
        <v>476</v>
      </c>
      <c r="E11" s="379">
        <v>1</v>
      </c>
      <c r="F11" s="374"/>
      <c r="G11" s="375">
        <f t="shared" si="0"/>
        <v>477</v>
      </c>
      <c r="H11" s="376"/>
      <c r="I11" s="376"/>
      <c r="J11" s="375">
        <f t="shared" si="1"/>
        <v>477</v>
      </c>
      <c r="K11" s="380">
        <v>467</v>
      </c>
      <c r="L11" s="379">
        <v>8</v>
      </c>
      <c r="M11" s="381"/>
      <c r="N11" s="375">
        <f t="shared" si="2"/>
        <v>475</v>
      </c>
      <c r="O11" s="376"/>
      <c r="P11" s="376"/>
      <c r="Q11" s="375">
        <f t="shared" si="3"/>
        <v>475</v>
      </c>
      <c r="R11" s="375">
        <f t="shared" si="4"/>
        <v>2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5.75">
      <c r="A12" s="372" t="s">
        <v>603</v>
      </c>
      <c r="B12" s="372" t="s">
        <v>604</v>
      </c>
      <c r="C12" s="373" t="s">
        <v>605</v>
      </c>
      <c r="D12" s="379"/>
      <c r="E12" s="379"/>
      <c r="F12" s="374"/>
      <c r="G12" s="375">
        <f t="shared" si="0"/>
        <v>0</v>
      </c>
      <c r="H12" s="376"/>
      <c r="I12" s="376"/>
      <c r="J12" s="375">
        <f t="shared" si="1"/>
        <v>0</v>
      </c>
      <c r="K12" s="380"/>
      <c r="L12" s="379"/>
      <c r="M12" s="382"/>
      <c r="N12" s="375">
        <f t="shared" si="2"/>
        <v>0</v>
      </c>
      <c r="O12" s="376"/>
      <c r="P12" s="376"/>
      <c r="Q12" s="375">
        <f t="shared" si="3"/>
        <v>0</v>
      </c>
      <c r="R12" s="375">
        <f t="shared" si="4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5.75">
      <c r="A13" s="372" t="s">
        <v>606</v>
      </c>
      <c r="B13" s="372" t="s">
        <v>607</v>
      </c>
      <c r="C13" s="373" t="s">
        <v>608</v>
      </c>
      <c r="D13" s="378">
        <v>560</v>
      </c>
      <c r="E13" s="379"/>
      <c r="F13" s="374"/>
      <c r="G13" s="375">
        <f t="shared" si="0"/>
        <v>560</v>
      </c>
      <c r="H13" s="376"/>
      <c r="I13" s="376"/>
      <c r="J13" s="375">
        <f t="shared" si="1"/>
        <v>560</v>
      </c>
      <c r="K13" s="380">
        <v>491</v>
      </c>
      <c r="L13" s="565">
        <v>42</v>
      </c>
      <c r="M13" s="382"/>
      <c r="N13" s="375">
        <f t="shared" si="2"/>
        <v>533</v>
      </c>
      <c r="O13" s="376"/>
      <c r="P13" s="376"/>
      <c r="Q13" s="375">
        <f t="shared" si="3"/>
        <v>533</v>
      </c>
      <c r="R13" s="375">
        <f t="shared" si="4"/>
        <v>27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609</v>
      </c>
      <c r="B14" s="372" t="s">
        <v>610</v>
      </c>
      <c r="C14" s="373" t="s">
        <v>611</v>
      </c>
      <c r="D14" s="379"/>
      <c r="E14" s="379"/>
      <c r="F14" s="374"/>
      <c r="G14" s="375">
        <f t="shared" si="0"/>
        <v>0</v>
      </c>
      <c r="H14" s="376"/>
      <c r="I14" s="376"/>
      <c r="J14" s="375">
        <f t="shared" si="1"/>
        <v>0</v>
      </c>
      <c r="K14" s="376"/>
      <c r="L14" s="376"/>
      <c r="M14" s="376"/>
      <c r="N14" s="375">
        <f t="shared" si="2"/>
        <v>0</v>
      </c>
      <c r="O14" s="376"/>
      <c r="P14" s="376"/>
      <c r="Q14" s="375">
        <f t="shared" si="3"/>
        <v>0</v>
      </c>
      <c r="R14" s="375">
        <f t="shared" si="4"/>
        <v>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9" customFormat="1" ht="24">
      <c r="A15" s="383" t="s">
        <v>48</v>
      </c>
      <c r="B15" s="384" t="s">
        <v>49</v>
      </c>
      <c r="C15" s="385" t="s">
        <v>50</v>
      </c>
      <c r="D15" s="379">
        <v>306</v>
      </c>
      <c r="E15" s="379"/>
      <c r="F15" s="386"/>
      <c r="G15" s="375">
        <f t="shared" si="0"/>
        <v>306</v>
      </c>
      <c r="H15" s="387"/>
      <c r="I15" s="387"/>
      <c r="J15" s="375">
        <f t="shared" si="1"/>
        <v>306</v>
      </c>
      <c r="K15" s="387"/>
      <c r="L15" s="387"/>
      <c r="M15" s="387"/>
      <c r="N15" s="375">
        <f t="shared" si="2"/>
        <v>0</v>
      </c>
      <c r="O15" s="387"/>
      <c r="P15" s="387"/>
      <c r="Q15" s="375">
        <f t="shared" si="3"/>
        <v>0</v>
      </c>
      <c r="R15" s="375">
        <f t="shared" si="4"/>
        <v>306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">
      <c r="A16" s="372" t="s">
        <v>612</v>
      </c>
      <c r="B16" s="390" t="s">
        <v>613</v>
      </c>
      <c r="C16" s="373" t="s">
        <v>614</v>
      </c>
      <c r="D16" s="374"/>
      <c r="E16" s="374"/>
      <c r="F16" s="374"/>
      <c r="G16" s="375">
        <f t="shared" si="0"/>
        <v>0</v>
      </c>
      <c r="H16" s="376"/>
      <c r="I16" s="376"/>
      <c r="J16" s="375">
        <f t="shared" si="1"/>
        <v>0</v>
      </c>
      <c r="K16" s="376"/>
      <c r="L16" s="376"/>
      <c r="M16" s="376"/>
      <c r="N16" s="375">
        <f t="shared" si="2"/>
        <v>0</v>
      </c>
      <c r="O16" s="376"/>
      <c r="P16" s="376"/>
      <c r="Q16" s="375">
        <f t="shared" si="3"/>
        <v>0</v>
      </c>
      <c r="R16" s="375">
        <f t="shared" si="4"/>
        <v>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91" t="s">
        <v>615</v>
      </c>
      <c r="C17" s="392" t="s">
        <v>616</v>
      </c>
      <c r="D17" s="393">
        <f>SUM(D9:D16)</f>
        <v>1342</v>
      </c>
      <c r="E17" s="393">
        <f>SUM(E9:E16)</f>
        <v>1</v>
      </c>
      <c r="F17" s="393">
        <f>SUM(F9:F16)</f>
        <v>0</v>
      </c>
      <c r="G17" s="618">
        <f t="shared" si="0"/>
        <v>1343</v>
      </c>
      <c r="H17" s="394">
        <f>SUM(H9:H16)</f>
        <v>0</v>
      </c>
      <c r="I17" s="394">
        <f>SUM(I9:I16)</f>
        <v>0</v>
      </c>
      <c r="J17" s="618">
        <f t="shared" si="1"/>
        <v>1343</v>
      </c>
      <c r="K17" s="394">
        <f>SUM(K9:K16)</f>
        <v>958</v>
      </c>
      <c r="L17" s="394">
        <f>SUM(L9:L16)</f>
        <v>50</v>
      </c>
      <c r="M17" s="394">
        <f>SUM(M9:M16)</f>
        <v>0</v>
      </c>
      <c r="N17" s="618">
        <f t="shared" si="2"/>
        <v>1008</v>
      </c>
      <c r="O17" s="394">
        <f>SUM(O9:O16)</f>
        <v>0</v>
      </c>
      <c r="P17" s="394">
        <f>SUM(P9:P16)</f>
        <v>0</v>
      </c>
      <c r="Q17" s="618">
        <f t="shared" si="3"/>
        <v>1008</v>
      </c>
      <c r="R17" s="618">
        <f t="shared" si="4"/>
        <v>335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5" t="s">
        <v>617</v>
      </c>
      <c r="B18" s="396" t="s">
        <v>618</v>
      </c>
      <c r="C18" s="392" t="s">
        <v>619</v>
      </c>
      <c r="D18" s="397"/>
      <c r="E18" s="397"/>
      <c r="F18" s="397"/>
      <c r="G18" s="375">
        <f t="shared" si="0"/>
        <v>0</v>
      </c>
      <c r="H18" s="398"/>
      <c r="I18" s="398"/>
      <c r="J18" s="375">
        <f t="shared" si="1"/>
        <v>0</v>
      </c>
      <c r="K18" s="398"/>
      <c r="L18" s="398"/>
      <c r="M18" s="398"/>
      <c r="N18" s="375">
        <f t="shared" si="2"/>
        <v>0</v>
      </c>
      <c r="O18" s="398"/>
      <c r="P18" s="398"/>
      <c r="Q18" s="375">
        <f t="shared" si="3"/>
        <v>0</v>
      </c>
      <c r="R18" s="375">
        <f t="shared" si="4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9" t="s">
        <v>620</v>
      </c>
      <c r="B19" s="396" t="s">
        <v>621</v>
      </c>
      <c r="C19" s="392" t="s">
        <v>622</v>
      </c>
      <c r="D19" s="397"/>
      <c r="E19" s="397"/>
      <c r="F19" s="397"/>
      <c r="G19" s="375">
        <f t="shared" si="0"/>
        <v>0</v>
      </c>
      <c r="H19" s="398"/>
      <c r="I19" s="398"/>
      <c r="J19" s="375">
        <f t="shared" si="1"/>
        <v>0</v>
      </c>
      <c r="K19" s="398"/>
      <c r="L19" s="398"/>
      <c r="M19" s="398"/>
      <c r="N19" s="375">
        <f t="shared" si="2"/>
        <v>0</v>
      </c>
      <c r="O19" s="398"/>
      <c r="P19" s="398"/>
      <c r="Q19" s="375">
        <f t="shared" si="3"/>
        <v>0</v>
      </c>
      <c r="R19" s="375">
        <f t="shared" si="4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400" t="s">
        <v>623</v>
      </c>
      <c r="B20" s="369" t="s">
        <v>624</v>
      </c>
      <c r="C20" s="373"/>
      <c r="D20" s="401"/>
      <c r="E20" s="401"/>
      <c r="F20" s="401"/>
      <c r="G20" s="375">
        <f t="shared" si="0"/>
        <v>0</v>
      </c>
      <c r="H20" s="402"/>
      <c r="I20" s="402"/>
      <c r="J20" s="375">
        <f t="shared" si="1"/>
        <v>0</v>
      </c>
      <c r="K20" s="402"/>
      <c r="L20" s="402"/>
      <c r="M20" s="402"/>
      <c r="N20" s="375">
        <f t="shared" si="2"/>
        <v>0</v>
      </c>
      <c r="O20" s="402"/>
      <c r="P20" s="402"/>
      <c r="Q20" s="375">
        <f t="shared" si="3"/>
        <v>0</v>
      </c>
      <c r="R20" s="375">
        <f t="shared" si="4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594</v>
      </c>
      <c r="B21" s="372" t="s">
        <v>625</v>
      </c>
      <c r="C21" s="373" t="s">
        <v>626</v>
      </c>
      <c r="D21" s="374">
        <v>10</v>
      </c>
      <c r="E21" s="374">
        <v>0</v>
      </c>
      <c r="F21" s="374"/>
      <c r="G21" s="375">
        <f t="shared" si="0"/>
        <v>10</v>
      </c>
      <c r="H21" s="376"/>
      <c r="I21" s="376"/>
      <c r="J21" s="375">
        <f t="shared" si="1"/>
        <v>10</v>
      </c>
      <c r="K21" s="376">
        <v>10</v>
      </c>
      <c r="L21" s="376"/>
      <c r="M21" s="376"/>
      <c r="N21" s="375">
        <f t="shared" si="2"/>
        <v>10</v>
      </c>
      <c r="O21" s="376"/>
      <c r="P21" s="376"/>
      <c r="Q21" s="375">
        <f t="shared" si="3"/>
        <v>10</v>
      </c>
      <c r="R21" s="375">
        <f t="shared" si="4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597</v>
      </c>
      <c r="B22" s="372" t="s">
        <v>627</v>
      </c>
      <c r="C22" s="373" t="s">
        <v>628</v>
      </c>
      <c r="D22" s="374">
        <v>46</v>
      </c>
      <c r="E22" s="374"/>
      <c r="F22" s="374"/>
      <c r="G22" s="375">
        <f t="shared" si="0"/>
        <v>46</v>
      </c>
      <c r="H22" s="376"/>
      <c r="I22" s="376"/>
      <c r="J22" s="375">
        <f t="shared" si="1"/>
        <v>46</v>
      </c>
      <c r="K22" s="376">
        <v>36</v>
      </c>
      <c r="L22" s="376">
        <v>5</v>
      </c>
      <c r="M22" s="376"/>
      <c r="N22" s="375">
        <f t="shared" si="2"/>
        <v>41</v>
      </c>
      <c r="O22" s="376"/>
      <c r="P22" s="376"/>
      <c r="Q22" s="375">
        <f t="shared" si="3"/>
        <v>41</v>
      </c>
      <c r="R22" s="375">
        <f t="shared" si="4"/>
        <v>5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84" t="s">
        <v>600</v>
      </c>
      <c r="B23" s="384" t="s">
        <v>629</v>
      </c>
      <c r="C23" s="373" t="s">
        <v>630</v>
      </c>
      <c r="D23" s="374">
        <v>0</v>
      </c>
      <c r="E23" s="374"/>
      <c r="F23" s="374"/>
      <c r="G23" s="375">
        <f t="shared" si="0"/>
        <v>0</v>
      </c>
      <c r="H23" s="376"/>
      <c r="I23" s="376"/>
      <c r="J23" s="375">
        <f t="shared" si="1"/>
        <v>0</v>
      </c>
      <c r="K23" s="376">
        <v>0</v>
      </c>
      <c r="L23" s="376"/>
      <c r="M23" s="376"/>
      <c r="N23" s="375">
        <f t="shared" si="2"/>
        <v>0</v>
      </c>
      <c r="O23" s="376"/>
      <c r="P23" s="376"/>
      <c r="Q23" s="375">
        <f t="shared" si="3"/>
        <v>0</v>
      </c>
      <c r="R23" s="375">
        <f t="shared" si="4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603</v>
      </c>
      <c r="B24" s="403" t="s">
        <v>613</v>
      </c>
      <c r="C24" s="373" t="s">
        <v>631</v>
      </c>
      <c r="D24" s="374">
        <v>17</v>
      </c>
      <c r="E24" s="374"/>
      <c r="F24" s="374"/>
      <c r="G24" s="375">
        <f t="shared" si="0"/>
        <v>17</v>
      </c>
      <c r="H24" s="376"/>
      <c r="I24" s="376"/>
      <c r="J24" s="375">
        <f t="shared" si="1"/>
        <v>17</v>
      </c>
      <c r="K24" s="376">
        <v>17</v>
      </c>
      <c r="L24" s="376"/>
      <c r="M24" s="376"/>
      <c r="N24" s="375">
        <f t="shared" si="2"/>
        <v>17</v>
      </c>
      <c r="O24" s="376"/>
      <c r="P24" s="376"/>
      <c r="Q24" s="375">
        <f t="shared" si="3"/>
        <v>17</v>
      </c>
      <c r="R24" s="375">
        <f t="shared" si="4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91" t="s">
        <v>28</v>
      </c>
      <c r="C25" s="404" t="s">
        <v>633</v>
      </c>
      <c r="D25" s="405">
        <f>SUM(D21:D24)</f>
        <v>73</v>
      </c>
      <c r="E25" s="405">
        <f>SUM(E21:E24)</f>
        <v>0</v>
      </c>
      <c r="F25" s="405">
        <f>SUM(F21:F24)</f>
        <v>0</v>
      </c>
      <c r="G25" s="619">
        <f t="shared" si="0"/>
        <v>73</v>
      </c>
      <c r="H25" s="406">
        <f>SUM(H21:H24)</f>
        <v>0</v>
      </c>
      <c r="I25" s="406">
        <f>SUM(I21:I24)</f>
        <v>0</v>
      </c>
      <c r="J25" s="619">
        <f t="shared" si="1"/>
        <v>73</v>
      </c>
      <c r="K25" s="406">
        <f>SUM(K21:K24)</f>
        <v>63</v>
      </c>
      <c r="L25" s="406">
        <f>SUM(L21:L24)</f>
        <v>5</v>
      </c>
      <c r="M25" s="406">
        <f>SUM(M21:M24)</f>
        <v>0</v>
      </c>
      <c r="N25" s="619">
        <f t="shared" si="2"/>
        <v>68</v>
      </c>
      <c r="O25" s="406">
        <f>SUM(O21:O24)</f>
        <v>0</v>
      </c>
      <c r="P25" s="406">
        <f>SUM(P21:P24)</f>
        <v>0</v>
      </c>
      <c r="Q25" s="619">
        <f t="shared" si="3"/>
        <v>68</v>
      </c>
      <c r="R25" s="619">
        <f t="shared" si="4"/>
        <v>5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400" t="s">
        <v>634</v>
      </c>
      <c r="B26" s="407" t="s">
        <v>635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">
      <c r="A27" s="372" t="s">
        <v>594</v>
      </c>
      <c r="B27" s="413" t="s">
        <v>43</v>
      </c>
      <c r="C27" s="414" t="s">
        <v>636</v>
      </c>
      <c r="D27" s="415">
        <f>SUM(D28:D31)</f>
        <v>114103</v>
      </c>
      <c r="E27" s="415">
        <f>SUM(E28:E31)</f>
        <v>0</v>
      </c>
      <c r="F27" s="415">
        <f>SUM(F28:F31)</f>
        <v>0</v>
      </c>
      <c r="G27" s="416">
        <f aca="true" t="shared" si="5" ref="G27:G39">D27+E27-F27</f>
        <v>114103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114103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114103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157</v>
      </c>
      <c r="C28" s="373" t="s">
        <v>637</v>
      </c>
      <c r="D28" s="374">
        <v>111201</v>
      </c>
      <c r="E28" s="374"/>
      <c r="F28" s="374"/>
      <c r="G28" s="375">
        <f t="shared" si="5"/>
        <v>111201</v>
      </c>
      <c r="H28" s="376"/>
      <c r="I28" s="376"/>
      <c r="J28" s="375">
        <f t="shared" si="6"/>
        <v>111201</v>
      </c>
      <c r="K28" s="418"/>
      <c r="L28" s="418"/>
      <c r="M28" s="418"/>
      <c r="N28" s="375">
        <f t="shared" si="7"/>
        <v>0</v>
      </c>
      <c r="O28" s="418"/>
      <c r="P28" s="418"/>
      <c r="Q28" s="375">
        <f t="shared" si="8"/>
        <v>0</v>
      </c>
      <c r="R28" s="375">
        <f t="shared" si="9"/>
        <v>111201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159</v>
      </c>
      <c r="C29" s="373" t="s">
        <v>638</v>
      </c>
      <c r="D29" s="374"/>
      <c r="E29" s="374"/>
      <c r="F29" s="374"/>
      <c r="G29" s="375">
        <f t="shared" si="5"/>
        <v>0</v>
      </c>
      <c r="H29" s="418"/>
      <c r="I29" s="418"/>
      <c r="J29" s="375">
        <f t="shared" si="6"/>
        <v>0</v>
      </c>
      <c r="K29" s="418"/>
      <c r="L29" s="418"/>
      <c r="M29" s="418"/>
      <c r="N29" s="375">
        <f t="shared" si="7"/>
        <v>0</v>
      </c>
      <c r="O29" s="418"/>
      <c r="P29" s="418"/>
      <c r="Q29" s="375">
        <f t="shared" si="8"/>
        <v>0</v>
      </c>
      <c r="R29" s="375">
        <f t="shared" si="9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163</v>
      </c>
      <c r="C30" s="373" t="s">
        <v>639</v>
      </c>
      <c r="D30" s="374">
        <v>2902</v>
      </c>
      <c r="E30" s="374"/>
      <c r="F30" s="374"/>
      <c r="G30" s="375">
        <f t="shared" si="5"/>
        <v>2902</v>
      </c>
      <c r="H30" s="418"/>
      <c r="I30" s="418"/>
      <c r="J30" s="375">
        <f t="shared" si="6"/>
        <v>2902</v>
      </c>
      <c r="K30" s="418"/>
      <c r="L30" s="418"/>
      <c r="M30" s="418"/>
      <c r="N30" s="375">
        <f t="shared" si="7"/>
        <v>0</v>
      </c>
      <c r="O30" s="418"/>
      <c r="P30" s="418"/>
      <c r="Q30" s="375">
        <f t="shared" si="8"/>
        <v>0</v>
      </c>
      <c r="R30" s="375">
        <f t="shared" si="9"/>
        <v>2902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165</v>
      </c>
      <c r="C31" s="373" t="s">
        <v>640</v>
      </c>
      <c r="D31" s="374"/>
      <c r="E31" s="374"/>
      <c r="F31" s="374"/>
      <c r="G31" s="375">
        <f t="shared" si="5"/>
        <v>0</v>
      </c>
      <c r="H31" s="418"/>
      <c r="I31" s="418"/>
      <c r="J31" s="375">
        <f t="shared" si="6"/>
        <v>0</v>
      </c>
      <c r="K31" s="418"/>
      <c r="L31" s="418"/>
      <c r="M31" s="418"/>
      <c r="N31" s="375">
        <f t="shared" si="7"/>
        <v>0</v>
      </c>
      <c r="O31" s="418"/>
      <c r="P31" s="418"/>
      <c r="Q31" s="375">
        <f t="shared" si="8"/>
        <v>0</v>
      </c>
      <c r="R31" s="375">
        <f t="shared" si="9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597</v>
      </c>
      <c r="B32" s="413" t="s">
        <v>641</v>
      </c>
      <c r="C32" s="373" t="s">
        <v>642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75">
        <f t="shared" si="5"/>
        <v>0</v>
      </c>
      <c r="H32" s="419">
        <f>SUM(H33:H36)</f>
        <v>0</v>
      </c>
      <c r="I32" s="419">
        <f>SUM(I33:I36)</f>
        <v>0</v>
      </c>
      <c r="J32" s="375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75">
        <f t="shared" si="7"/>
        <v>0</v>
      </c>
      <c r="O32" s="419">
        <f>SUM(O33:O36)</f>
        <v>0</v>
      </c>
      <c r="P32" s="419">
        <f>SUM(P33:P36)</f>
        <v>0</v>
      </c>
      <c r="Q32" s="375">
        <f t="shared" si="8"/>
        <v>0</v>
      </c>
      <c r="R32" s="375">
        <f t="shared" si="9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20" t="s">
        <v>171</v>
      </c>
      <c r="C33" s="373" t="s">
        <v>643</v>
      </c>
      <c r="D33" s="374"/>
      <c r="E33" s="374"/>
      <c r="F33" s="374"/>
      <c r="G33" s="375">
        <f t="shared" si="5"/>
        <v>0</v>
      </c>
      <c r="H33" s="418"/>
      <c r="I33" s="418"/>
      <c r="J33" s="375">
        <f t="shared" si="6"/>
        <v>0</v>
      </c>
      <c r="K33" s="418"/>
      <c r="L33" s="418"/>
      <c r="M33" s="418"/>
      <c r="N33" s="375">
        <f t="shared" si="7"/>
        <v>0</v>
      </c>
      <c r="O33" s="418"/>
      <c r="P33" s="418"/>
      <c r="Q33" s="375">
        <f t="shared" si="8"/>
        <v>0</v>
      </c>
      <c r="R33" s="375">
        <f t="shared" si="9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20" t="s">
        <v>644</v>
      </c>
      <c r="C34" s="373" t="s">
        <v>645</v>
      </c>
      <c r="D34" s="374"/>
      <c r="E34" s="374"/>
      <c r="F34" s="374"/>
      <c r="G34" s="375">
        <f t="shared" si="5"/>
        <v>0</v>
      </c>
      <c r="H34" s="418"/>
      <c r="I34" s="418"/>
      <c r="J34" s="375">
        <f t="shared" si="6"/>
        <v>0</v>
      </c>
      <c r="K34" s="418"/>
      <c r="L34" s="418"/>
      <c r="M34" s="418"/>
      <c r="N34" s="375">
        <f t="shared" si="7"/>
        <v>0</v>
      </c>
      <c r="O34" s="418"/>
      <c r="P34" s="418"/>
      <c r="Q34" s="375">
        <f t="shared" si="8"/>
        <v>0</v>
      </c>
      <c r="R34" s="375">
        <f t="shared" si="9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20" t="s">
        <v>646</v>
      </c>
      <c r="C35" s="373" t="s">
        <v>647</v>
      </c>
      <c r="D35" s="374"/>
      <c r="E35" s="374"/>
      <c r="F35" s="374"/>
      <c r="G35" s="375">
        <f t="shared" si="5"/>
        <v>0</v>
      </c>
      <c r="H35" s="418"/>
      <c r="I35" s="418"/>
      <c r="J35" s="375">
        <f t="shared" si="6"/>
        <v>0</v>
      </c>
      <c r="K35" s="418"/>
      <c r="L35" s="418"/>
      <c r="M35" s="418"/>
      <c r="N35" s="375">
        <f t="shared" si="7"/>
        <v>0</v>
      </c>
      <c r="O35" s="418"/>
      <c r="P35" s="418"/>
      <c r="Q35" s="375">
        <f t="shared" si="8"/>
        <v>0</v>
      </c>
      <c r="R35" s="375">
        <f t="shared" si="9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20" t="s">
        <v>648</v>
      </c>
      <c r="C36" s="373" t="s">
        <v>649</v>
      </c>
      <c r="D36" s="374"/>
      <c r="E36" s="374"/>
      <c r="F36" s="374"/>
      <c r="G36" s="375">
        <f t="shared" si="5"/>
        <v>0</v>
      </c>
      <c r="H36" s="418"/>
      <c r="I36" s="418"/>
      <c r="J36" s="375">
        <f t="shared" si="6"/>
        <v>0</v>
      </c>
      <c r="K36" s="418"/>
      <c r="L36" s="418"/>
      <c r="M36" s="418"/>
      <c r="N36" s="375">
        <f t="shared" si="7"/>
        <v>0</v>
      </c>
      <c r="O36" s="418"/>
      <c r="P36" s="418"/>
      <c r="Q36" s="375">
        <f t="shared" si="8"/>
        <v>0</v>
      </c>
      <c r="R36" s="375">
        <f t="shared" si="9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600</v>
      </c>
      <c r="B37" s="420" t="s">
        <v>613</v>
      </c>
      <c r="C37" s="373" t="s">
        <v>650</v>
      </c>
      <c r="D37" s="374"/>
      <c r="E37" s="374"/>
      <c r="F37" s="374"/>
      <c r="G37" s="375">
        <f t="shared" si="5"/>
        <v>0</v>
      </c>
      <c r="H37" s="418"/>
      <c r="I37" s="418"/>
      <c r="J37" s="375">
        <f t="shared" si="6"/>
        <v>0</v>
      </c>
      <c r="K37" s="418"/>
      <c r="L37" s="418"/>
      <c r="M37" s="418"/>
      <c r="N37" s="375">
        <f t="shared" si="7"/>
        <v>0</v>
      </c>
      <c r="O37" s="418"/>
      <c r="P37" s="418"/>
      <c r="Q37" s="375">
        <f t="shared" si="8"/>
        <v>0</v>
      </c>
      <c r="R37" s="375">
        <f t="shared" si="9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91" t="s">
        <v>44</v>
      </c>
      <c r="C38" s="392" t="s">
        <v>652</v>
      </c>
      <c r="D38" s="393">
        <f>D27+D32+D37</f>
        <v>114103</v>
      </c>
      <c r="E38" s="393">
        <f>E27+E32+E37</f>
        <v>0</v>
      </c>
      <c r="F38" s="393">
        <f>F27+F32+F37</f>
        <v>0</v>
      </c>
      <c r="G38" s="618">
        <f t="shared" si="5"/>
        <v>114103</v>
      </c>
      <c r="H38" s="394">
        <f>H27+H32+H37</f>
        <v>0</v>
      </c>
      <c r="I38" s="394">
        <f>I27+I32+I37</f>
        <v>0</v>
      </c>
      <c r="J38" s="618">
        <f t="shared" si="6"/>
        <v>114103</v>
      </c>
      <c r="K38" s="394">
        <f>K27+K32+K37</f>
        <v>0</v>
      </c>
      <c r="L38" s="394">
        <f>L27+L32+L37</f>
        <v>0</v>
      </c>
      <c r="M38" s="394">
        <f>M27+M32+M37</f>
        <v>0</v>
      </c>
      <c r="N38" s="618">
        <f t="shared" si="7"/>
        <v>0</v>
      </c>
      <c r="O38" s="394">
        <f>O27+O32+O37</f>
        <v>0</v>
      </c>
      <c r="P38" s="394">
        <f>P27+P32+P37</f>
        <v>0</v>
      </c>
      <c r="Q38" s="618">
        <f t="shared" si="8"/>
        <v>0</v>
      </c>
      <c r="R38" s="618">
        <f t="shared" si="9"/>
        <v>114103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95" t="s">
        <v>653</v>
      </c>
      <c r="B39" s="395" t="s">
        <v>654</v>
      </c>
      <c r="C39" s="392" t="s">
        <v>655</v>
      </c>
      <c r="D39" s="421"/>
      <c r="E39" s="421"/>
      <c r="F39" s="421"/>
      <c r="G39" s="375">
        <f t="shared" si="5"/>
        <v>0</v>
      </c>
      <c r="H39" s="421"/>
      <c r="I39" s="421"/>
      <c r="J39" s="375">
        <f t="shared" si="6"/>
        <v>0</v>
      </c>
      <c r="K39" s="421"/>
      <c r="L39" s="421"/>
      <c r="M39" s="421"/>
      <c r="N39" s="375">
        <f t="shared" si="7"/>
        <v>0</v>
      </c>
      <c r="O39" s="421"/>
      <c r="P39" s="421"/>
      <c r="Q39" s="375">
        <f t="shared" si="8"/>
        <v>0</v>
      </c>
      <c r="R39" s="37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2"/>
      <c r="B40" s="395" t="s">
        <v>656</v>
      </c>
      <c r="C40" s="422" t="s">
        <v>657</v>
      </c>
      <c r="D40" s="620">
        <f aca="true" t="shared" si="10" ref="D40:R40">D17+D18+D19+D25+D38+D39</f>
        <v>115518</v>
      </c>
      <c r="E40" s="620">
        <f t="shared" si="10"/>
        <v>1</v>
      </c>
      <c r="F40" s="620">
        <f t="shared" si="10"/>
        <v>0</v>
      </c>
      <c r="G40" s="620">
        <f t="shared" si="10"/>
        <v>115519</v>
      </c>
      <c r="H40" s="620">
        <f t="shared" si="10"/>
        <v>0</v>
      </c>
      <c r="I40" s="620">
        <f t="shared" si="10"/>
        <v>0</v>
      </c>
      <c r="J40" s="620">
        <f t="shared" si="10"/>
        <v>115519</v>
      </c>
      <c r="K40" s="620">
        <f t="shared" si="10"/>
        <v>1021</v>
      </c>
      <c r="L40" s="620">
        <f t="shared" si="10"/>
        <v>55</v>
      </c>
      <c r="M40" s="620">
        <f t="shared" si="10"/>
        <v>0</v>
      </c>
      <c r="N40" s="620">
        <f t="shared" si="10"/>
        <v>1076</v>
      </c>
      <c r="O40" s="620">
        <f t="shared" si="10"/>
        <v>0</v>
      </c>
      <c r="P40" s="620">
        <f t="shared" si="10"/>
        <v>0</v>
      </c>
      <c r="Q40" s="620">
        <f t="shared" si="10"/>
        <v>1076</v>
      </c>
      <c r="R40" s="620">
        <f t="shared" si="10"/>
        <v>114443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0"/>
      <c r="B41" s="360"/>
      <c r="C41" s="360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360"/>
      <c r="B42" s="360" t="s">
        <v>658</v>
      </c>
      <c r="C42" s="360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360"/>
      <c r="B43" s="360"/>
      <c r="C43" s="360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360"/>
      <c r="B44" s="427"/>
      <c r="C44" s="427"/>
      <c r="D44" s="428"/>
      <c r="E44" s="428"/>
      <c r="F44" s="428"/>
      <c r="G44" s="360"/>
      <c r="H44" s="429" t="s">
        <v>659</v>
      </c>
      <c r="I44" s="429"/>
      <c r="J44" s="429"/>
      <c r="K44" s="632"/>
      <c r="L44" s="632"/>
      <c r="M44" s="632"/>
      <c r="N44" s="632"/>
      <c r="O44" s="633" t="s">
        <v>832</v>
      </c>
      <c r="P44" s="634"/>
      <c r="Q44" s="634"/>
      <c r="R44" s="634"/>
    </row>
    <row r="45" spans="1:18" ht="12">
      <c r="A45" s="430"/>
      <c r="B45" s="430"/>
      <c r="C45" s="430"/>
      <c r="D45" s="431"/>
      <c r="E45" s="431"/>
      <c r="F45" s="431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12">
      <c r="A46" s="430"/>
      <c r="B46" s="430"/>
      <c r="C46" s="430"/>
      <c r="D46" s="431"/>
      <c r="E46" s="431"/>
      <c r="F46" s="431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12">
      <c r="A47" s="430"/>
      <c r="B47" s="430"/>
      <c r="C47" s="430"/>
      <c r="D47" s="431"/>
      <c r="E47" s="431"/>
      <c r="F47" s="431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</row>
    <row r="48" spans="1:18" ht="12">
      <c r="A48" s="430"/>
      <c r="B48" s="430"/>
      <c r="C48" s="430"/>
      <c r="D48" s="431"/>
      <c r="E48" s="431"/>
      <c r="F48" s="431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</row>
    <row r="49" spans="1:18" ht="12">
      <c r="A49" s="430"/>
      <c r="B49" s="430"/>
      <c r="C49" s="430"/>
      <c r="D49" s="431"/>
      <c r="E49" s="431"/>
      <c r="F49" s="431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18" ht="12">
      <c r="A50" s="430"/>
      <c r="B50" s="430"/>
      <c r="C50" s="430"/>
      <c r="D50" s="431"/>
      <c r="E50" s="431"/>
      <c r="F50" s="431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</row>
    <row r="51" spans="4:6" ht="12">
      <c r="D51" s="389"/>
      <c r="E51" s="389"/>
      <c r="F51" s="389"/>
    </row>
    <row r="52" spans="4:6" ht="12">
      <c r="D52" s="389"/>
      <c r="E52" s="389"/>
      <c r="F52" s="389"/>
    </row>
    <row r="53" spans="4:6" ht="12">
      <c r="D53" s="389"/>
      <c r="E53" s="389"/>
      <c r="F53" s="389"/>
    </row>
    <row r="54" spans="4:6" ht="12">
      <c r="D54" s="389"/>
      <c r="E54" s="389"/>
      <c r="F54" s="389"/>
    </row>
    <row r="55" spans="4:6" ht="12">
      <c r="D55" s="389"/>
      <c r="E55" s="389"/>
      <c r="F55" s="389"/>
    </row>
    <row r="56" spans="4:6" ht="12">
      <c r="D56" s="389"/>
      <c r="E56" s="389"/>
      <c r="F56" s="389"/>
    </row>
    <row r="57" spans="4:6" ht="12">
      <c r="D57" s="389"/>
      <c r="E57" s="389"/>
      <c r="F57" s="389"/>
    </row>
    <row r="58" spans="4:6" ht="12">
      <c r="D58" s="389"/>
      <c r="E58" s="389"/>
      <c r="F58" s="389"/>
    </row>
    <row r="59" spans="4:6" ht="12">
      <c r="D59" s="389"/>
      <c r="E59" s="389"/>
      <c r="F59" s="389"/>
    </row>
    <row r="60" spans="4:6" ht="12">
      <c r="D60" s="389"/>
      <c r="E60" s="389"/>
      <c r="F60" s="389"/>
    </row>
    <row r="61" spans="4:6" ht="12">
      <c r="D61" s="389"/>
      <c r="E61" s="389"/>
      <c r="F61" s="389"/>
    </row>
    <row r="62" spans="4:6" ht="12">
      <c r="D62" s="389"/>
      <c r="E62" s="389"/>
      <c r="F62" s="389"/>
    </row>
    <row r="63" spans="4:6" ht="12">
      <c r="D63" s="389"/>
      <c r="E63" s="389"/>
      <c r="F63" s="389"/>
    </row>
    <row r="64" spans="4:6" ht="12">
      <c r="D64" s="389"/>
      <c r="E64" s="389"/>
      <c r="F64" s="389"/>
    </row>
    <row r="65" spans="4:6" ht="12">
      <c r="D65" s="389"/>
      <c r="E65" s="389"/>
      <c r="F65" s="389"/>
    </row>
    <row r="66" spans="4:6" ht="12">
      <c r="D66" s="389"/>
      <c r="E66" s="389"/>
      <c r="F66" s="389"/>
    </row>
    <row r="67" spans="4:6" ht="12">
      <c r="D67" s="389"/>
      <c r="E67" s="389"/>
      <c r="F67" s="389"/>
    </row>
    <row r="68" spans="5:6" ht="12">
      <c r="E68" s="389"/>
      <c r="F68" s="389"/>
    </row>
    <row r="69" spans="5:6" ht="12">
      <c r="E69" s="389"/>
      <c r="F69" s="389"/>
    </row>
    <row r="70" spans="5:6" ht="12">
      <c r="E70" s="389"/>
      <c r="F70" s="389"/>
    </row>
    <row r="71" spans="5:6" ht="12">
      <c r="E71" s="389"/>
      <c r="F71" s="389"/>
    </row>
    <row r="72" spans="5:6" ht="12">
      <c r="E72" s="389"/>
      <c r="F72" s="389"/>
    </row>
    <row r="73" spans="5:6" ht="12">
      <c r="E73" s="389"/>
      <c r="F73" s="389"/>
    </row>
    <row r="74" spans="5:6" ht="12">
      <c r="E74" s="389"/>
      <c r="F74" s="389"/>
    </row>
    <row r="75" spans="5:6" ht="12">
      <c r="E75" s="389"/>
      <c r="F75" s="389"/>
    </row>
    <row r="76" spans="5:6" ht="12">
      <c r="E76" s="389"/>
      <c r="F76" s="389"/>
    </row>
    <row r="77" spans="5:6" ht="12">
      <c r="E77" s="389"/>
      <c r="F77" s="389"/>
    </row>
    <row r="78" spans="5:6" ht="12">
      <c r="E78" s="389"/>
      <c r="F78" s="389"/>
    </row>
    <row r="79" spans="5:6" ht="12">
      <c r="E79" s="389"/>
      <c r="F79" s="389"/>
    </row>
    <row r="80" spans="5:6" ht="12">
      <c r="E80" s="389"/>
      <c r="F80" s="389"/>
    </row>
    <row r="81" spans="5:6" ht="12">
      <c r="E81" s="389"/>
      <c r="F81" s="389"/>
    </row>
    <row r="82" spans="5:6" ht="12">
      <c r="E82" s="389"/>
      <c r="F82" s="389"/>
    </row>
    <row r="83" spans="5:6" ht="12">
      <c r="E83" s="389"/>
      <c r="F83" s="389"/>
    </row>
    <row r="84" spans="5:6" ht="12">
      <c r="E84" s="389"/>
      <c r="F84" s="389"/>
    </row>
    <row r="85" spans="5:6" ht="12">
      <c r="E85" s="389"/>
      <c r="F85" s="389"/>
    </row>
    <row r="86" spans="5:6" ht="12">
      <c r="E86" s="389"/>
      <c r="F86" s="389"/>
    </row>
    <row r="87" spans="5:6" ht="12">
      <c r="E87" s="389"/>
      <c r="F87" s="389"/>
    </row>
    <row r="88" spans="5:6" ht="12">
      <c r="E88" s="389"/>
      <c r="F88" s="389"/>
    </row>
    <row r="89" spans="5:6" ht="12">
      <c r="E89" s="389"/>
      <c r="F89" s="389"/>
    </row>
    <row r="90" spans="5:6" ht="12">
      <c r="E90" s="389"/>
      <c r="F90" s="389"/>
    </row>
    <row r="91" spans="5:6" ht="12">
      <c r="E91" s="389"/>
      <c r="F91" s="389"/>
    </row>
    <row r="92" spans="5:6" ht="12">
      <c r="E92" s="389"/>
      <c r="F92" s="389"/>
    </row>
    <row r="93" spans="5:6" ht="12">
      <c r="E93" s="389"/>
      <c r="F93" s="389"/>
    </row>
    <row r="94" spans="5:6" ht="12">
      <c r="E94" s="389"/>
      <c r="F94" s="389"/>
    </row>
    <row r="95" spans="5:6" ht="12">
      <c r="E95" s="389"/>
      <c r="F95" s="389"/>
    </row>
    <row r="96" spans="5:6" ht="12">
      <c r="E96" s="389"/>
      <c r="F96" s="389"/>
    </row>
    <row r="97" spans="5:6" ht="12">
      <c r="E97" s="389"/>
      <c r="F97" s="389"/>
    </row>
    <row r="98" spans="5:6" ht="12">
      <c r="E98" s="389"/>
      <c r="F98" s="389"/>
    </row>
    <row r="99" spans="5:6" ht="12">
      <c r="E99" s="389"/>
      <c r="F99" s="389"/>
    </row>
    <row r="100" spans="5:6" ht="12">
      <c r="E100" s="389"/>
      <c r="F100" s="389"/>
    </row>
    <row r="101" spans="5:6" ht="12">
      <c r="E101" s="389"/>
      <c r="F101" s="389"/>
    </row>
    <row r="102" spans="5:6" ht="12">
      <c r="E102" s="389"/>
      <c r="F102" s="389"/>
    </row>
    <row r="103" spans="5:6" ht="12">
      <c r="E103" s="389"/>
      <c r="F103" s="389"/>
    </row>
    <row r="104" spans="5:6" ht="12">
      <c r="E104" s="389"/>
      <c r="F104" s="389"/>
    </row>
    <row r="105" spans="5:6" ht="12">
      <c r="E105" s="389"/>
      <c r="F105" s="389"/>
    </row>
    <row r="106" spans="5:6" ht="12">
      <c r="E106" s="389"/>
      <c r="F106" s="389"/>
    </row>
    <row r="107" spans="5:6" ht="12">
      <c r="E107" s="389"/>
      <c r="F107" s="389"/>
    </row>
    <row r="108" spans="5:6" ht="12">
      <c r="E108" s="389"/>
      <c r="F108" s="389"/>
    </row>
    <row r="109" spans="5:6" ht="12">
      <c r="E109" s="389"/>
      <c r="F109" s="389"/>
    </row>
    <row r="110" spans="5:6" ht="12">
      <c r="E110" s="389"/>
      <c r="F110" s="389"/>
    </row>
    <row r="111" spans="5:6" ht="12">
      <c r="E111" s="389"/>
      <c r="F111" s="389"/>
    </row>
    <row r="112" spans="5:6" ht="12">
      <c r="E112" s="389"/>
      <c r="F112" s="389"/>
    </row>
    <row r="113" spans="5:6" ht="12">
      <c r="E113" s="389"/>
      <c r="F113" s="389"/>
    </row>
    <row r="114" spans="5:6" ht="12">
      <c r="E114" s="389"/>
      <c r="F114" s="389"/>
    </row>
    <row r="115" spans="5:6" ht="12">
      <c r="E115" s="389"/>
      <c r="F115" s="389"/>
    </row>
    <row r="116" spans="5:6" ht="12">
      <c r="E116" s="389"/>
      <c r="F116" s="389"/>
    </row>
    <row r="117" spans="5:6" ht="12">
      <c r="E117" s="389"/>
      <c r="F117" s="389"/>
    </row>
    <row r="118" spans="5:6" ht="12">
      <c r="E118" s="389"/>
      <c r="F118" s="389"/>
    </row>
    <row r="119" spans="5:6" ht="12">
      <c r="E119" s="389"/>
      <c r="F119" s="389"/>
    </row>
    <row r="120" spans="5:6" ht="12">
      <c r="E120" s="389"/>
      <c r="F120" s="389"/>
    </row>
    <row r="121" spans="5:6" ht="12">
      <c r="E121" s="389"/>
      <c r="F121" s="389"/>
    </row>
    <row r="122" spans="5:6" ht="12">
      <c r="E122" s="389"/>
      <c r="F122" s="389"/>
    </row>
    <row r="123" spans="5:6" ht="12">
      <c r="E123" s="389"/>
      <c r="F123" s="389"/>
    </row>
    <row r="124" spans="5:6" ht="12">
      <c r="E124" s="389"/>
      <c r="F124" s="389"/>
    </row>
    <row r="125" spans="5:6" ht="12">
      <c r="E125" s="389"/>
      <c r="F125" s="389"/>
    </row>
    <row r="126" spans="5:6" ht="12">
      <c r="E126" s="389"/>
      <c r="F126" s="389"/>
    </row>
    <row r="127" spans="5:6" ht="12">
      <c r="E127" s="389"/>
      <c r="F127" s="389"/>
    </row>
    <row r="128" spans="5:6" ht="12">
      <c r="E128" s="389"/>
      <c r="F128" s="389"/>
    </row>
    <row r="129" spans="5:6" ht="12">
      <c r="E129" s="389"/>
      <c r="F129" s="389"/>
    </row>
    <row r="130" spans="5:6" ht="12">
      <c r="E130" s="389"/>
      <c r="F130" s="389"/>
    </row>
    <row r="131" spans="5:6" ht="12">
      <c r="E131" s="389"/>
      <c r="F131" s="389"/>
    </row>
    <row r="132" spans="5:6" ht="12">
      <c r="E132" s="389"/>
      <c r="F132" s="389"/>
    </row>
    <row r="133" spans="5:6" ht="12">
      <c r="E133" s="389"/>
      <c r="F133" s="389"/>
    </row>
    <row r="134" spans="5:6" ht="12">
      <c r="E134" s="389"/>
      <c r="F134" s="389"/>
    </row>
    <row r="135" spans="5:6" ht="12">
      <c r="E135" s="389"/>
      <c r="F135" s="389"/>
    </row>
    <row r="136" spans="5:6" ht="12">
      <c r="E136" s="389"/>
      <c r="F136" s="389"/>
    </row>
    <row r="137" spans="5:6" ht="12">
      <c r="E137" s="389"/>
      <c r="F137" s="389"/>
    </row>
    <row r="138" spans="5:6" ht="12">
      <c r="E138" s="389"/>
      <c r="F138" s="389"/>
    </row>
    <row r="139" spans="5:6" ht="12">
      <c r="E139" s="389"/>
      <c r="F139" s="389"/>
    </row>
    <row r="140" spans="5:6" ht="12">
      <c r="E140" s="389"/>
      <c r="F140" s="389"/>
    </row>
    <row r="141" spans="5:6" ht="12">
      <c r="E141" s="389"/>
      <c r="F141" s="389"/>
    </row>
    <row r="142" spans="5:6" ht="12">
      <c r="E142" s="389"/>
      <c r="F142" s="389"/>
    </row>
    <row r="143" spans="5:6" ht="12">
      <c r="E143" s="389"/>
      <c r="F143" s="389"/>
    </row>
    <row r="144" spans="5:6" ht="12">
      <c r="E144" s="389"/>
      <c r="F144" s="389"/>
    </row>
    <row r="145" spans="5:6" ht="12">
      <c r="E145" s="389"/>
      <c r="F145" s="389"/>
    </row>
    <row r="146" spans="5:6" ht="12">
      <c r="E146" s="389"/>
      <c r="F146" s="389"/>
    </row>
    <row r="147" spans="5:6" ht="12">
      <c r="E147" s="389"/>
      <c r="F147" s="389"/>
    </row>
    <row r="148" spans="5:6" ht="12">
      <c r="E148" s="389"/>
      <c r="F148" s="389"/>
    </row>
    <row r="149" spans="5:6" ht="12">
      <c r="E149" s="389"/>
      <c r="F149" s="389"/>
    </row>
    <row r="150" spans="5:6" ht="12">
      <c r="E150" s="389"/>
      <c r="F150" s="389"/>
    </row>
    <row r="151" spans="5:6" ht="12">
      <c r="E151" s="389"/>
      <c r="F151" s="389"/>
    </row>
    <row r="152" spans="5:6" ht="12">
      <c r="E152" s="389"/>
      <c r="F152" s="389"/>
    </row>
    <row r="153" spans="5:6" ht="12">
      <c r="E153" s="389"/>
      <c r="F153" s="389"/>
    </row>
    <row r="154" spans="5:6" ht="12">
      <c r="E154" s="389"/>
      <c r="F154" s="389"/>
    </row>
    <row r="155" spans="5:6" ht="12">
      <c r="E155" s="389"/>
      <c r="F155" s="389"/>
    </row>
    <row r="156" spans="5:6" ht="12">
      <c r="E156" s="389"/>
      <c r="F156" s="389"/>
    </row>
    <row r="157" spans="5:6" ht="12">
      <c r="E157" s="389"/>
      <c r="F157" s="389"/>
    </row>
    <row r="158" spans="5:6" ht="12">
      <c r="E158" s="389"/>
      <c r="F158" s="389"/>
    </row>
    <row r="159" spans="5:6" ht="12">
      <c r="E159" s="389"/>
      <c r="F159" s="389"/>
    </row>
    <row r="160" spans="5:6" ht="12">
      <c r="E160" s="389"/>
      <c r="F160" s="389"/>
    </row>
    <row r="161" spans="5:6" ht="12">
      <c r="E161" s="389"/>
      <c r="F161" s="389"/>
    </row>
    <row r="162" spans="5:6" ht="12">
      <c r="E162" s="389"/>
      <c r="F162" s="389"/>
    </row>
    <row r="163" spans="5:6" ht="12">
      <c r="E163" s="389"/>
      <c r="F163" s="389"/>
    </row>
    <row r="164" spans="5:6" ht="12">
      <c r="E164" s="389"/>
      <c r="F164" s="389"/>
    </row>
    <row r="165" spans="5:6" ht="12">
      <c r="E165" s="389"/>
      <c r="F165" s="389"/>
    </row>
    <row r="166" spans="5:6" ht="12">
      <c r="E166" s="389"/>
      <c r="F166" s="389"/>
    </row>
    <row r="167" spans="5:6" ht="12">
      <c r="E167" s="389"/>
      <c r="F167" s="389"/>
    </row>
    <row r="168" spans="5:6" ht="12">
      <c r="E168" s="389"/>
      <c r="F168" s="389"/>
    </row>
    <row r="169" spans="5:6" ht="12">
      <c r="E169" s="389"/>
      <c r="F169" s="389"/>
    </row>
    <row r="170" spans="5:6" ht="12">
      <c r="E170" s="389"/>
      <c r="F170" s="389"/>
    </row>
    <row r="171" spans="5:6" ht="12">
      <c r="E171" s="389"/>
      <c r="F171" s="389"/>
    </row>
    <row r="172" spans="5:6" ht="12">
      <c r="E172" s="389"/>
      <c r="F172" s="389"/>
    </row>
    <row r="173" spans="5:6" ht="12">
      <c r="E173" s="389"/>
      <c r="F173" s="389"/>
    </row>
    <row r="174" spans="5:6" ht="12">
      <c r="E174" s="389"/>
      <c r="F174" s="389"/>
    </row>
    <row r="175" spans="5:6" ht="12">
      <c r="E175" s="389"/>
      <c r="F175" s="389"/>
    </row>
    <row r="176" spans="5:6" ht="12">
      <c r="E176" s="389"/>
      <c r="F176" s="389"/>
    </row>
    <row r="177" spans="5:6" ht="12">
      <c r="E177" s="389"/>
      <c r="F177" s="389"/>
    </row>
    <row r="178" spans="5:6" ht="12">
      <c r="E178" s="389"/>
      <c r="F178" s="389"/>
    </row>
    <row r="179" spans="5:6" ht="12">
      <c r="E179" s="389"/>
      <c r="F179" s="389"/>
    </row>
    <row r="180" spans="5:6" ht="12">
      <c r="E180" s="389"/>
      <c r="F180" s="389"/>
    </row>
    <row r="181" spans="5:6" ht="12">
      <c r="E181" s="389"/>
      <c r="F181" s="389"/>
    </row>
    <row r="182" spans="5:6" ht="12">
      <c r="E182" s="389"/>
      <c r="F182" s="389"/>
    </row>
    <row r="183" spans="5:6" ht="12">
      <c r="E183" s="389"/>
      <c r="F183" s="389"/>
    </row>
    <row r="184" spans="5:6" ht="12">
      <c r="E184" s="389"/>
      <c r="F184" s="389"/>
    </row>
    <row r="185" spans="5:6" ht="12">
      <c r="E185" s="389"/>
      <c r="F185" s="389"/>
    </row>
    <row r="186" spans="5:6" ht="12">
      <c r="E186" s="389"/>
      <c r="F186" s="389"/>
    </row>
    <row r="187" spans="5:6" ht="12">
      <c r="E187" s="389"/>
      <c r="F187" s="389"/>
    </row>
    <row r="188" spans="5:6" ht="12">
      <c r="E188" s="389"/>
      <c r="F188" s="389"/>
    </row>
    <row r="189" spans="5:6" ht="12">
      <c r="E189" s="389"/>
      <c r="F189" s="389"/>
    </row>
    <row r="190" spans="5:6" ht="12">
      <c r="E190" s="389"/>
      <c r="F190" s="389"/>
    </row>
    <row r="191" spans="5:6" ht="12">
      <c r="E191" s="389"/>
      <c r="F191" s="389"/>
    </row>
    <row r="192" spans="5:6" ht="12">
      <c r="E192" s="389"/>
      <c r="F192" s="389"/>
    </row>
    <row r="193" spans="5:6" ht="12">
      <c r="E193" s="389"/>
      <c r="F193" s="389"/>
    </row>
    <row r="194" spans="5:6" ht="12">
      <c r="E194" s="389"/>
      <c r="F194" s="389"/>
    </row>
    <row r="195" spans="5:6" ht="12">
      <c r="E195" s="389"/>
      <c r="F195" s="389"/>
    </row>
    <row r="196" spans="5:6" ht="12">
      <c r="E196" s="389"/>
      <c r="F196" s="389"/>
    </row>
    <row r="197" spans="5:6" ht="12">
      <c r="E197" s="389"/>
      <c r="F197" s="389"/>
    </row>
    <row r="198" spans="5:6" ht="12">
      <c r="E198" s="389"/>
      <c r="F198" s="389"/>
    </row>
    <row r="199" spans="5:6" ht="12">
      <c r="E199" s="389"/>
      <c r="F199" s="389"/>
    </row>
    <row r="200" spans="5:6" ht="12">
      <c r="E200" s="389"/>
      <c r="F200" s="389"/>
    </row>
    <row r="201" spans="5:6" ht="12">
      <c r="E201" s="389"/>
      <c r="F201" s="389"/>
    </row>
    <row r="202" spans="5:6" ht="12">
      <c r="E202" s="389"/>
      <c r="F202" s="389"/>
    </row>
    <row r="203" spans="5:6" ht="12">
      <c r="E203" s="389"/>
      <c r="F203" s="389"/>
    </row>
    <row r="204" spans="5:6" ht="12">
      <c r="E204" s="389"/>
      <c r="F204" s="389"/>
    </row>
    <row r="205" spans="5:6" ht="12">
      <c r="E205" s="389"/>
      <c r="F205" s="389"/>
    </row>
    <row r="206" spans="5:6" ht="12">
      <c r="E206" s="389"/>
      <c r="F206" s="389"/>
    </row>
    <row r="207" spans="5:6" ht="12">
      <c r="E207" s="389"/>
      <c r="F207" s="389"/>
    </row>
    <row r="208" spans="5:6" ht="12">
      <c r="E208" s="389"/>
      <c r="F208" s="389"/>
    </row>
    <row r="209" spans="5:6" ht="12">
      <c r="E209" s="389"/>
      <c r="F209" s="389"/>
    </row>
    <row r="210" spans="5:6" ht="12">
      <c r="E210" s="389"/>
      <c r="F210" s="389"/>
    </row>
    <row r="211" spans="5:6" ht="12">
      <c r="E211" s="389"/>
      <c r="F211" s="389"/>
    </row>
    <row r="212" spans="5:6" ht="12">
      <c r="E212" s="389"/>
      <c r="F212" s="389"/>
    </row>
    <row r="213" spans="5:6" ht="12">
      <c r="E213" s="389"/>
      <c r="F213" s="389"/>
    </row>
    <row r="214" spans="5:6" ht="12">
      <c r="E214" s="389"/>
      <c r="F214" s="389"/>
    </row>
    <row r="215" spans="5:6" ht="12">
      <c r="E215" s="389"/>
      <c r="F215" s="389"/>
    </row>
    <row r="216" spans="5:6" ht="12">
      <c r="E216" s="389"/>
      <c r="F216" s="389"/>
    </row>
    <row r="217" spans="5:6" ht="12">
      <c r="E217" s="389"/>
      <c r="F217" s="389"/>
    </row>
    <row r="218" spans="5:6" ht="12">
      <c r="E218" s="389"/>
      <c r="F218" s="389"/>
    </row>
    <row r="219" spans="5:6" ht="12">
      <c r="E219" s="389"/>
      <c r="F219" s="389"/>
    </row>
    <row r="220" spans="5:6" ht="12">
      <c r="E220" s="389"/>
      <c r="F220" s="389"/>
    </row>
    <row r="221" spans="5:6" ht="12">
      <c r="E221" s="389"/>
      <c r="F221" s="389"/>
    </row>
    <row r="222" spans="5:6" ht="12">
      <c r="E222" s="389"/>
      <c r="F222" s="389"/>
    </row>
    <row r="223" spans="5:6" ht="12">
      <c r="E223" s="389"/>
      <c r="F223" s="389"/>
    </row>
    <row r="224" spans="5:6" ht="12">
      <c r="E224" s="389"/>
      <c r="F224" s="389"/>
    </row>
    <row r="225" spans="5:6" ht="12">
      <c r="E225" s="389"/>
      <c r="F225" s="389"/>
    </row>
    <row r="226" spans="5:6" ht="12">
      <c r="E226" s="389"/>
      <c r="F226" s="389"/>
    </row>
    <row r="227" spans="5:6" ht="12">
      <c r="E227" s="389"/>
      <c r="F227" s="389"/>
    </row>
    <row r="228" spans="5:6" ht="12">
      <c r="E228" s="389"/>
      <c r="F228" s="389"/>
    </row>
    <row r="229" spans="5:6" ht="12">
      <c r="E229" s="389"/>
      <c r="F229" s="389"/>
    </row>
    <row r="230" spans="5:6" ht="12">
      <c r="E230" s="389"/>
      <c r="F230" s="389"/>
    </row>
    <row r="231" spans="5:6" ht="12">
      <c r="E231" s="389"/>
      <c r="F231" s="389"/>
    </row>
    <row r="232" spans="5:6" ht="12">
      <c r="E232" s="389"/>
      <c r="F232" s="389"/>
    </row>
  </sheetData>
  <sheetProtection/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D93" sqref="D93"/>
    </sheetView>
  </sheetViews>
  <sheetFormatPr defaultColWidth="10.75390625" defaultRowHeight="12.75"/>
  <cols>
    <col min="1" max="1" width="47.25390625" style="354" customWidth="1"/>
    <col min="2" max="2" width="11.75390625" style="508" customWidth="1"/>
    <col min="3" max="3" width="13.375" style="354" customWidth="1"/>
    <col min="4" max="4" width="12.375" style="354" customWidth="1"/>
    <col min="5" max="5" width="13.125" style="354" customWidth="1"/>
    <col min="6" max="6" width="14.75390625" style="354" customWidth="1"/>
    <col min="7" max="26" width="10.75390625" style="354" hidden="1" customWidth="1"/>
    <col min="27" max="16384" width="10.75390625" style="354" customWidth="1"/>
  </cols>
  <sheetData>
    <row r="1" spans="1:15" ht="24" customHeight="1">
      <c r="A1" s="653" t="s">
        <v>660</v>
      </c>
      <c r="B1" s="653"/>
      <c r="C1" s="653"/>
      <c r="D1" s="653"/>
      <c r="E1" s="653"/>
      <c r="F1" s="432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">
      <c r="A2" s="434" t="str">
        <f>'[3]справка №1-БАЛАНС'!E3</f>
        <v>АЛФА ФИНАНС ХОЛДИНГ АД</v>
      </c>
      <c r="B2" s="435"/>
      <c r="C2" s="436"/>
      <c r="E2" s="437"/>
      <c r="F2" s="438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3.5" customHeight="1">
      <c r="A3" s="654" t="str">
        <f>"Име на отчитащото се предприятие:"&amp;"           "&amp;'[4]справка №1-БАЛАНС'!E3</f>
        <v>Име на отчитащото се предприятие:            </v>
      </c>
      <c r="B3" s="654"/>
      <c r="C3" s="211" t="s">
        <v>53</v>
      </c>
      <c r="E3" s="211">
        <f>'[3]справка №1-БАЛАНС'!H3</f>
        <v>130110044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5">
      <c r="A4" s="655" t="str">
        <f>'справка №1-БАЛАНС'!E5</f>
        <v>01.01.2015-30.09.2015</v>
      </c>
      <c r="B4" s="656"/>
      <c r="C4" s="212" t="s">
        <v>55</v>
      </c>
      <c r="D4" s="212"/>
      <c r="E4" s="211" t="str">
        <f>'[4]справка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661</v>
      </c>
      <c r="B5" s="442"/>
      <c r="C5" s="443"/>
      <c r="D5" s="443"/>
      <c r="E5" s="444" t="s">
        <v>662</v>
      </c>
      <c r="F5" s="445"/>
      <c r="G5" s="433"/>
      <c r="H5" s="433"/>
      <c r="I5" s="433"/>
      <c r="J5" s="433"/>
      <c r="K5" s="433"/>
      <c r="L5" s="433"/>
      <c r="M5" s="433"/>
      <c r="N5" s="433"/>
      <c r="O5" s="433"/>
    </row>
    <row r="6" spans="1:15" s="364" customFormat="1" ht="24">
      <c r="A6" s="446" t="s">
        <v>514</v>
      </c>
      <c r="B6" s="447" t="s">
        <v>59</v>
      </c>
      <c r="C6" s="448" t="s">
        <v>663</v>
      </c>
      <c r="D6" s="449" t="s">
        <v>664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4" customFormat="1" ht="12">
      <c r="A7" s="446"/>
      <c r="B7" s="453"/>
      <c r="C7" s="448"/>
      <c r="D7" s="454" t="s">
        <v>665</v>
      </c>
      <c r="E7" s="455" t="s">
        <v>666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4" customFormat="1" ht="12">
      <c r="A8" s="456" t="s">
        <v>65</v>
      </c>
      <c r="B8" s="453" t="s">
        <v>66</v>
      </c>
      <c r="C8" s="456">
        <v>1</v>
      </c>
      <c r="D8" s="456">
        <v>2</v>
      </c>
      <c r="E8" s="456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">
      <c r="A9" s="454" t="s">
        <v>667</v>
      </c>
      <c r="B9" s="457" t="s">
        <v>668</v>
      </c>
      <c r="C9" s="458"/>
      <c r="D9" s="458"/>
      <c r="E9" s="459">
        <f>C9-D9</f>
        <v>0</v>
      </c>
      <c r="F9" s="460"/>
      <c r="G9" s="433"/>
      <c r="H9" s="433"/>
      <c r="I9" s="433"/>
      <c r="J9" s="433"/>
      <c r="K9" s="433"/>
      <c r="L9" s="433"/>
      <c r="M9" s="433"/>
      <c r="N9" s="433"/>
      <c r="O9" s="433"/>
    </row>
    <row r="10" spans="1:15" ht="12">
      <c r="A10" s="454" t="s">
        <v>669</v>
      </c>
      <c r="B10" s="461"/>
      <c r="C10" s="462"/>
      <c r="D10" s="462"/>
      <c r="E10" s="459"/>
      <c r="F10" s="460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2">
      <c r="A11" s="463" t="s">
        <v>670</v>
      </c>
      <c r="B11" s="464" t="s">
        <v>671</v>
      </c>
      <c r="C11" s="465">
        <f>SUM(C12:C14)</f>
        <v>3618</v>
      </c>
      <c r="D11" s="465">
        <f>SUM(D12:D14)</f>
        <v>0</v>
      </c>
      <c r="E11" s="459">
        <f>SUM(E12:E14)</f>
        <v>3618</v>
      </c>
      <c r="F11" s="460"/>
      <c r="G11" s="466"/>
      <c r="H11" s="466"/>
      <c r="I11" s="466"/>
      <c r="J11" s="466"/>
      <c r="K11" s="466"/>
      <c r="L11" s="466"/>
      <c r="M11" s="466"/>
      <c r="N11" s="466"/>
      <c r="O11" s="466"/>
    </row>
    <row r="12" spans="1:15" ht="12">
      <c r="A12" s="463" t="s">
        <v>672</v>
      </c>
      <c r="B12" s="464" t="s">
        <v>673</v>
      </c>
      <c r="C12" s="458">
        <f>'справка №1-БАЛАНС'!C47</f>
        <v>3618</v>
      </c>
      <c r="D12" s="458"/>
      <c r="E12" s="459">
        <f aca="true" t="shared" si="0" ref="E12:E18">C12-D12</f>
        <v>3618</v>
      </c>
      <c r="F12" s="460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">
      <c r="A13" s="463" t="s">
        <v>674</v>
      </c>
      <c r="B13" s="464" t="s">
        <v>675</v>
      </c>
      <c r="C13" s="458"/>
      <c r="D13" s="458"/>
      <c r="E13" s="459">
        <f t="shared" si="0"/>
        <v>0</v>
      </c>
      <c r="F13" s="460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15" ht="12">
      <c r="A14" s="463" t="s">
        <v>676</v>
      </c>
      <c r="B14" s="464" t="s">
        <v>677</v>
      </c>
      <c r="C14" s="458"/>
      <c r="D14" s="458"/>
      <c r="E14" s="459">
        <f t="shared" si="0"/>
        <v>0</v>
      </c>
      <c r="F14" s="460"/>
      <c r="G14" s="433"/>
      <c r="H14" s="433"/>
      <c r="I14" s="433"/>
      <c r="J14" s="433"/>
      <c r="K14" s="433"/>
      <c r="L14" s="433"/>
      <c r="M14" s="433"/>
      <c r="N14" s="433"/>
      <c r="O14" s="433"/>
    </row>
    <row r="15" spans="1:15" ht="12">
      <c r="A15" s="463" t="s">
        <v>678</v>
      </c>
      <c r="B15" s="464" t="s">
        <v>679</v>
      </c>
      <c r="C15" s="458"/>
      <c r="D15" s="458"/>
      <c r="E15" s="459">
        <f t="shared" si="0"/>
        <v>0</v>
      </c>
      <c r="F15" s="460"/>
      <c r="G15" s="433"/>
      <c r="H15" s="433"/>
      <c r="I15" s="433"/>
      <c r="J15" s="433"/>
      <c r="K15" s="433"/>
      <c r="L15" s="433"/>
      <c r="M15" s="433"/>
      <c r="N15" s="433"/>
      <c r="O15" s="433"/>
    </row>
    <row r="16" spans="1:15" ht="12">
      <c r="A16" s="463" t="s">
        <v>680</v>
      </c>
      <c r="B16" s="464" t="s">
        <v>681</v>
      </c>
      <c r="C16" s="465">
        <f>+C17+C18</f>
        <v>7419</v>
      </c>
      <c r="D16" s="465">
        <f>+D17+D18</f>
        <v>0</v>
      </c>
      <c r="E16" s="459">
        <f t="shared" si="0"/>
        <v>7419</v>
      </c>
      <c r="F16" s="460"/>
      <c r="G16" s="466"/>
      <c r="H16" s="466"/>
      <c r="I16" s="466"/>
      <c r="J16" s="466"/>
      <c r="K16" s="466"/>
      <c r="L16" s="466"/>
      <c r="M16" s="466"/>
      <c r="N16" s="466"/>
      <c r="O16" s="466"/>
    </row>
    <row r="17" spans="1:15" ht="12">
      <c r="A17" s="463" t="s">
        <v>682</v>
      </c>
      <c r="B17" s="464" t="s">
        <v>683</v>
      </c>
      <c r="C17" s="458"/>
      <c r="D17" s="458"/>
      <c r="E17" s="459">
        <f t="shared" si="0"/>
        <v>0</v>
      </c>
      <c r="F17" s="460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63" t="s">
        <v>676</v>
      </c>
      <c r="B18" s="464" t="s">
        <v>684</v>
      </c>
      <c r="C18" s="458">
        <f>'справка №1-БАЛАНС'!C50</f>
        <v>7419</v>
      </c>
      <c r="D18" s="458"/>
      <c r="E18" s="459">
        <f t="shared" si="0"/>
        <v>7419</v>
      </c>
      <c r="F18" s="460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7" t="s">
        <v>685</v>
      </c>
      <c r="B19" s="457" t="s">
        <v>686</v>
      </c>
      <c r="C19" s="462">
        <f>C11+C15+C16</f>
        <v>11037</v>
      </c>
      <c r="D19" s="462">
        <f>D11+D15+D16</f>
        <v>0</v>
      </c>
      <c r="E19" s="468">
        <f>E11+E15+E16</f>
        <v>11037</v>
      </c>
      <c r="F19" s="460"/>
      <c r="G19" s="466"/>
      <c r="H19" s="466"/>
      <c r="I19" s="466"/>
      <c r="J19" s="466"/>
      <c r="K19" s="466"/>
      <c r="L19" s="466"/>
      <c r="M19" s="466"/>
      <c r="N19" s="466"/>
      <c r="O19" s="466"/>
    </row>
    <row r="20" spans="1:15" ht="12">
      <c r="A20" s="454" t="s">
        <v>687</v>
      </c>
      <c r="B20" s="461"/>
      <c r="C20" s="465"/>
      <c r="D20" s="462"/>
      <c r="E20" s="459">
        <f>C20-D20</f>
        <v>0</v>
      </c>
      <c r="F20" s="460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3" t="s">
        <v>688</v>
      </c>
      <c r="B21" s="457" t="s">
        <v>689</v>
      </c>
      <c r="C21" s="458">
        <v>5202</v>
      </c>
      <c r="D21" s="458"/>
      <c r="E21" s="459">
        <f>C21-D21</f>
        <v>5202</v>
      </c>
      <c r="F21" s="460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3"/>
      <c r="B22" s="461"/>
      <c r="C22" s="465"/>
      <c r="D22" s="462"/>
      <c r="E22" s="459"/>
      <c r="F22" s="460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54" t="s">
        <v>690</v>
      </c>
      <c r="B23" s="469"/>
      <c r="C23" s="465"/>
      <c r="D23" s="462"/>
      <c r="E23" s="459"/>
      <c r="F23" s="460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3" t="s">
        <v>691</v>
      </c>
      <c r="B24" s="464" t="s">
        <v>692</v>
      </c>
      <c r="C24" s="465">
        <f>SUM(C25:C27)</f>
        <v>72425</v>
      </c>
      <c r="D24" s="465">
        <f>SUM(D25:D27)</f>
        <v>72415</v>
      </c>
      <c r="E24" s="459">
        <f>SUM(E25:E27)</f>
        <v>0</v>
      </c>
      <c r="F24" s="460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5" ht="12">
      <c r="A25" s="463" t="s">
        <v>693</v>
      </c>
      <c r="B25" s="464" t="s">
        <v>694</v>
      </c>
      <c r="C25" s="458">
        <v>63702</v>
      </c>
      <c r="D25" s="458">
        <f>C25</f>
        <v>63702</v>
      </c>
      <c r="E25" s="459">
        <f aca="true" t="shared" si="1" ref="E25:E32">C25-D25</f>
        <v>0</v>
      </c>
      <c r="F25" s="460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3" t="s">
        <v>695</v>
      </c>
      <c r="B26" s="464" t="s">
        <v>696</v>
      </c>
      <c r="C26" s="458">
        <v>10</v>
      </c>
      <c r="D26" s="458"/>
      <c r="E26" s="459">
        <v>0</v>
      </c>
      <c r="F26" s="460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3" t="s">
        <v>697</v>
      </c>
      <c r="B27" s="464" t="s">
        <v>698</v>
      </c>
      <c r="C27" s="458">
        <v>8713</v>
      </c>
      <c r="D27" s="458">
        <f>C27</f>
        <v>8713</v>
      </c>
      <c r="E27" s="459">
        <f t="shared" si="1"/>
        <v>0</v>
      </c>
      <c r="F27" s="460"/>
      <c r="G27" s="433"/>
      <c r="H27" s="433"/>
      <c r="I27" s="433"/>
      <c r="J27" s="433"/>
      <c r="K27" s="433"/>
      <c r="L27" s="433"/>
      <c r="M27" s="433"/>
      <c r="N27" s="433"/>
      <c r="O27" s="433"/>
    </row>
    <row r="28" spans="1:15" ht="12">
      <c r="A28" s="463" t="s">
        <v>699</v>
      </c>
      <c r="B28" s="464" t="s">
        <v>700</v>
      </c>
      <c r="C28" s="458">
        <f>'справка №1-БАЛАНС'!C68</f>
        <v>19304</v>
      </c>
      <c r="D28" s="458">
        <f>C28</f>
        <v>19304</v>
      </c>
      <c r="E28" s="459">
        <f t="shared" si="1"/>
        <v>0</v>
      </c>
      <c r="F28" s="460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3" t="s">
        <v>701</v>
      </c>
      <c r="B29" s="464" t="s">
        <v>702</v>
      </c>
      <c r="C29" s="458">
        <f>'справка №1-БАЛАНС'!C69+'справка №1-БАЛАНС'!C92</f>
        <v>2290</v>
      </c>
      <c r="D29" s="458">
        <f>C29</f>
        <v>2290</v>
      </c>
      <c r="E29" s="459">
        <f t="shared" si="1"/>
        <v>0</v>
      </c>
      <c r="F29" s="460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3" t="s">
        <v>703</v>
      </c>
      <c r="B30" s="464" t="s">
        <v>704</v>
      </c>
      <c r="C30" s="458">
        <f>'справка №1-БАЛАНС'!C70</f>
        <v>4283</v>
      </c>
      <c r="D30" s="458">
        <f>C30</f>
        <v>4283</v>
      </c>
      <c r="E30" s="459">
        <f t="shared" si="1"/>
        <v>0</v>
      </c>
      <c r="F30" s="460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63" t="s">
        <v>705</v>
      </c>
      <c r="B31" s="464" t="s">
        <v>706</v>
      </c>
      <c r="C31" s="458"/>
      <c r="D31" s="458"/>
      <c r="E31" s="459">
        <f t="shared" si="1"/>
        <v>0</v>
      </c>
      <c r="F31" s="460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3" t="s">
        <v>707</v>
      </c>
      <c r="B32" s="464" t="s">
        <v>708</v>
      </c>
      <c r="C32" s="458"/>
      <c r="D32" s="458"/>
      <c r="E32" s="459">
        <f t="shared" si="1"/>
        <v>0</v>
      </c>
      <c r="F32" s="460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5" ht="12">
      <c r="A33" s="463" t="s">
        <v>709</v>
      </c>
      <c r="B33" s="464" t="s">
        <v>710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0"/>
      <c r="G33" s="466"/>
      <c r="H33" s="466"/>
      <c r="I33" s="466"/>
      <c r="J33" s="466"/>
      <c r="K33" s="466"/>
      <c r="L33" s="466"/>
      <c r="M33" s="466"/>
      <c r="N33" s="466"/>
      <c r="O33" s="466"/>
    </row>
    <row r="34" spans="1:15" ht="12">
      <c r="A34" s="463" t="s">
        <v>711</v>
      </c>
      <c r="B34" s="464" t="s">
        <v>712</v>
      </c>
      <c r="C34" s="458"/>
      <c r="D34" s="458">
        <f>C34</f>
        <v>0</v>
      </c>
      <c r="E34" s="459">
        <f>C34-D34</f>
        <v>0</v>
      </c>
      <c r="F34" s="460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3" t="s">
        <v>713</v>
      </c>
      <c r="B35" s="464" t="s">
        <v>714</v>
      </c>
      <c r="C35" s="458"/>
      <c r="D35" s="458"/>
      <c r="E35" s="459">
        <f>C35-D35</f>
        <v>0</v>
      </c>
      <c r="F35" s="460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3" t="s">
        <v>715</v>
      </c>
      <c r="B36" s="464" t="s">
        <v>716</v>
      </c>
      <c r="C36" s="458"/>
      <c r="D36" s="458"/>
      <c r="E36" s="459">
        <f>C36-D36</f>
        <v>0</v>
      </c>
      <c r="F36" s="460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3" t="s">
        <v>717</v>
      </c>
      <c r="B37" s="464" t="s">
        <v>718</v>
      </c>
      <c r="C37" s="458"/>
      <c r="D37" s="458"/>
      <c r="E37" s="459">
        <f>C37-D37</f>
        <v>0</v>
      </c>
      <c r="F37" s="460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3" t="s">
        <v>719</v>
      </c>
      <c r="B38" s="464" t="s">
        <v>720</v>
      </c>
      <c r="C38" s="465">
        <f>SUM(C39:C42)</f>
        <v>152</v>
      </c>
      <c r="D38" s="470">
        <f>SUM(D39:D42)</f>
        <v>152</v>
      </c>
      <c r="E38" s="471">
        <f>SUM(E39:E42)</f>
        <v>0</v>
      </c>
      <c r="F38" s="460"/>
      <c r="G38" s="466"/>
      <c r="H38" s="466"/>
      <c r="I38" s="466"/>
      <c r="J38" s="466"/>
      <c r="K38" s="466"/>
      <c r="L38" s="466"/>
      <c r="M38" s="466"/>
      <c r="N38" s="466"/>
      <c r="O38" s="466"/>
    </row>
    <row r="39" spans="1:15" ht="12">
      <c r="A39" s="463" t="s">
        <v>721</v>
      </c>
      <c r="B39" s="464" t="s">
        <v>722</v>
      </c>
      <c r="C39" s="458"/>
      <c r="D39" s="458"/>
      <c r="E39" s="459">
        <f>C39-D39</f>
        <v>0</v>
      </c>
      <c r="F39" s="460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3" t="s">
        <v>723</v>
      </c>
      <c r="B40" s="464" t="s">
        <v>724</v>
      </c>
      <c r="C40" s="458"/>
      <c r="D40" s="458"/>
      <c r="E40" s="459">
        <f>C40-D40</f>
        <v>0</v>
      </c>
      <c r="F40" s="460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3" t="s">
        <v>725</v>
      </c>
      <c r="B41" s="464" t="s">
        <v>726</v>
      </c>
      <c r="C41" s="458"/>
      <c r="D41" s="458"/>
      <c r="E41" s="459">
        <f>C41-D41</f>
        <v>0</v>
      </c>
      <c r="F41" s="460"/>
      <c r="G41" s="433"/>
      <c r="H41" s="433"/>
      <c r="I41" s="433"/>
      <c r="J41" s="433"/>
      <c r="K41" s="433"/>
      <c r="L41" s="433"/>
      <c r="M41" s="433"/>
      <c r="N41" s="433"/>
      <c r="O41" s="433"/>
    </row>
    <row r="42" spans="1:15" ht="12">
      <c r="A42" s="463" t="s">
        <v>727</v>
      </c>
      <c r="B42" s="464" t="s">
        <v>728</v>
      </c>
      <c r="C42" s="458">
        <f>'справка №1-БАЛАНС'!C74</f>
        <v>152</v>
      </c>
      <c r="D42" s="458">
        <f>C42</f>
        <v>152</v>
      </c>
      <c r="E42" s="459">
        <f>C42-D42</f>
        <v>0</v>
      </c>
      <c r="F42" s="460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7" t="s">
        <v>729</v>
      </c>
      <c r="B43" s="457" t="s">
        <v>730</v>
      </c>
      <c r="C43" s="462">
        <f>C24+C28+C29+C31+C30+C32+C33+C38</f>
        <v>98454</v>
      </c>
      <c r="D43" s="462">
        <f>D24+D28+D29+D31+D30+D32+D33+D38</f>
        <v>98444</v>
      </c>
      <c r="E43" s="468">
        <f>E24+E28+E29+E31+E30+E32+E33+E38</f>
        <v>0</v>
      </c>
      <c r="F43" s="460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2">
      <c r="A44" s="454" t="s">
        <v>731</v>
      </c>
      <c r="B44" s="461" t="s">
        <v>732</v>
      </c>
      <c r="C44" s="462">
        <f>C43+C21+C19+C9</f>
        <v>114693</v>
      </c>
      <c r="D44" s="472">
        <f>D43+D21+D19+D9</f>
        <v>98444</v>
      </c>
      <c r="E44" s="468">
        <f>E43+E21+E19+E9</f>
        <v>16239</v>
      </c>
      <c r="F44" s="460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27" ht="12">
      <c r="A45" s="473"/>
      <c r="B45" s="474"/>
      <c r="C45" s="475"/>
      <c r="D45" s="475"/>
      <c r="E45" s="475"/>
      <c r="F45" s="460"/>
      <c r="G45" s="476"/>
      <c r="H45" s="476"/>
      <c r="I45" s="476"/>
      <c r="J45" s="476"/>
      <c r="K45" s="476"/>
      <c r="L45" s="476"/>
      <c r="M45" s="476"/>
      <c r="N45" s="476"/>
      <c r="O45" s="476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</row>
    <row r="46" spans="1:27" ht="12">
      <c r="A46" s="473"/>
      <c r="B46" s="474"/>
      <c r="C46" s="475"/>
      <c r="D46" s="475"/>
      <c r="E46" s="475"/>
      <c r="F46" s="460"/>
      <c r="G46" s="476"/>
      <c r="H46" s="476"/>
      <c r="I46" s="476"/>
      <c r="J46" s="476"/>
      <c r="K46" s="476"/>
      <c r="L46" s="476"/>
      <c r="M46" s="476"/>
      <c r="N46" s="476"/>
      <c r="O46" s="476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</row>
    <row r="47" spans="1:15" ht="12">
      <c r="A47" s="473" t="s">
        <v>733</v>
      </c>
      <c r="B47" s="474"/>
      <c r="C47" s="478"/>
      <c r="D47" s="478"/>
      <c r="E47" s="478"/>
      <c r="F47" s="450" t="s">
        <v>325</v>
      </c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s="364" customFormat="1" ht="24">
      <c r="A48" s="446" t="s">
        <v>514</v>
      </c>
      <c r="B48" s="447" t="s">
        <v>59</v>
      </c>
      <c r="C48" s="479" t="s">
        <v>734</v>
      </c>
      <c r="D48" s="449" t="s">
        <v>735</v>
      </c>
      <c r="E48" s="449"/>
      <c r="F48" s="449" t="s">
        <v>736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4" customFormat="1" ht="12">
      <c r="A49" s="446"/>
      <c r="B49" s="453"/>
      <c r="C49" s="479"/>
      <c r="D49" s="454" t="s">
        <v>665</v>
      </c>
      <c r="E49" s="454" t="s">
        <v>666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4" customFormat="1" ht="12">
      <c r="A50" s="456" t="s">
        <v>65</v>
      </c>
      <c r="B50" s="453" t="s">
        <v>66</v>
      </c>
      <c r="C50" s="456">
        <v>1</v>
      </c>
      <c r="D50" s="456">
        <v>2</v>
      </c>
      <c r="E50" s="480">
        <v>3</v>
      </c>
      <c r="F50" s="480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">
      <c r="A51" s="454" t="s">
        <v>737</v>
      </c>
      <c r="B51" s="469"/>
      <c r="C51" s="472"/>
      <c r="D51" s="472"/>
      <c r="E51" s="472"/>
      <c r="F51" s="481"/>
      <c r="G51" s="433"/>
      <c r="H51" s="433"/>
      <c r="I51" s="433"/>
      <c r="J51" s="433"/>
      <c r="K51" s="433"/>
      <c r="L51" s="433"/>
      <c r="M51" s="433"/>
      <c r="N51" s="433"/>
      <c r="O51" s="433"/>
    </row>
    <row r="52" spans="1:16" ht="12">
      <c r="A52" s="463" t="s">
        <v>738</v>
      </c>
      <c r="B52" s="464" t="s">
        <v>739</v>
      </c>
      <c r="C52" s="472">
        <f>SUM(C53:C55)</f>
        <v>867</v>
      </c>
      <c r="D52" s="472">
        <f>SUM(D53:D55)</f>
        <v>0</v>
      </c>
      <c r="E52" s="465">
        <f aca="true" t="shared" si="2" ref="E52:E66">C52-D52</f>
        <v>867</v>
      </c>
      <c r="F52" s="462">
        <f>SUM(F53:F55)</f>
        <v>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377"/>
    </row>
    <row r="53" spans="1:15" ht="12">
      <c r="A53" s="463" t="s">
        <v>740</v>
      </c>
      <c r="B53" s="464" t="s">
        <v>741</v>
      </c>
      <c r="C53" s="458"/>
      <c r="D53" s="458"/>
      <c r="E53" s="465">
        <f t="shared" si="2"/>
        <v>0</v>
      </c>
      <c r="F53" s="458"/>
      <c r="G53" s="433"/>
      <c r="H53" s="433"/>
      <c r="I53" s="433"/>
      <c r="J53" s="433"/>
      <c r="K53" s="433"/>
      <c r="L53" s="433"/>
      <c r="M53" s="433"/>
      <c r="N53" s="433"/>
      <c r="O53" s="433"/>
    </row>
    <row r="54" spans="1:15" ht="12">
      <c r="A54" s="463" t="s">
        <v>742</v>
      </c>
      <c r="B54" s="464" t="s">
        <v>743</v>
      </c>
      <c r="C54" s="458"/>
      <c r="D54" s="458"/>
      <c r="E54" s="465">
        <f t="shared" si="2"/>
        <v>0</v>
      </c>
      <c r="F54" s="458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ht="12">
      <c r="A55" s="463" t="s">
        <v>727</v>
      </c>
      <c r="B55" s="464" t="s">
        <v>744</v>
      </c>
      <c r="C55" s="458">
        <f>'справка №1-БАЛАНС'!G43</f>
        <v>867</v>
      </c>
      <c r="D55" s="458"/>
      <c r="E55" s="465">
        <f t="shared" si="2"/>
        <v>867</v>
      </c>
      <c r="F55" s="458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6" ht="24">
      <c r="A56" s="463" t="s">
        <v>745</v>
      </c>
      <c r="B56" s="464" t="s">
        <v>746</v>
      </c>
      <c r="C56" s="472">
        <f>C57+C59</f>
        <v>5194</v>
      </c>
      <c r="D56" s="472">
        <f>D57+D59</f>
        <v>0</v>
      </c>
      <c r="E56" s="465">
        <f t="shared" si="2"/>
        <v>5194</v>
      </c>
      <c r="F56" s="472">
        <f>F57+F59</f>
        <v>0</v>
      </c>
      <c r="G56" s="466"/>
      <c r="H56" s="466"/>
      <c r="I56" s="466"/>
      <c r="J56" s="466"/>
      <c r="K56" s="466"/>
      <c r="L56" s="466"/>
      <c r="M56" s="466"/>
      <c r="N56" s="466"/>
      <c r="O56" s="466"/>
      <c r="P56" s="377"/>
    </row>
    <row r="57" spans="1:15" ht="12">
      <c r="A57" s="463" t="s">
        <v>747</v>
      </c>
      <c r="B57" s="464" t="s">
        <v>748</v>
      </c>
      <c r="C57" s="458">
        <f>'справка №1-БАЛАНС'!G44</f>
        <v>5194</v>
      </c>
      <c r="D57" s="458"/>
      <c r="E57" s="465">
        <f t="shared" si="2"/>
        <v>5194</v>
      </c>
      <c r="F57" s="458"/>
      <c r="G57" s="433"/>
      <c r="H57" s="433"/>
      <c r="I57" s="433"/>
      <c r="J57" s="433"/>
      <c r="K57" s="433"/>
      <c r="L57" s="433"/>
      <c r="M57" s="433"/>
      <c r="N57" s="433"/>
      <c r="O57" s="433"/>
    </row>
    <row r="58" spans="1:15" ht="12">
      <c r="A58" s="482" t="s">
        <v>749</v>
      </c>
      <c r="B58" s="464" t="s">
        <v>750</v>
      </c>
      <c r="C58" s="483"/>
      <c r="D58" s="484"/>
      <c r="E58" s="465">
        <f t="shared" si="2"/>
        <v>0</v>
      </c>
      <c r="F58" s="484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ht="12">
      <c r="A59" s="482" t="s">
        <v>751</v>
      </c>
      <c r="B59" s="464" t="s">
        <v>752</v>
      </c>
      <c r="C59" s="458"/>
      <c r="D59" s="458"/>
      <c r="E59" s="465">
        <f t="shared" si="2"/>
        <v>0</v>
      </c>
      <c r="F59" s="458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ht="12">
      <c r="A60" s="482" t="s">
        <v>749</v>
      </c>
      <c r="B60" s="464" t="s">
        <v>753</v>
      </c>
      <c r="C60" s="483"/>
      <c r="D60" s="484"/>
      <c r="E60" s="465">
        <f t="shared" si="2"/>
        <v>0</v>
      </c>
      <c r="F60" s="484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">
      <c r="A61" s="463" t="s">
        <v>189</v>
      </c>
      <c r="B61" s="464" t="s">
        <v>754</v>
      </c>
      <c r="C61" s="458">
        <v>0</v>
      </c>
      <c r="D61" s="458"/>
      <c r="E61" s="465">
        <f t="shared" si="2"/>
        <v>0</v>
      </c>
      <c r="F61" s="485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3" t="s">
        <v>192</v>
      </c>
      <c r="B62" s="464" t="s">
        <v>755</v>
      </c>
      <c r="C62" s="486"/>
      <c r="D62" s="458"/>
      <c r="E62" s="465">
        <f t="shared" si="2"/>
        <v>0</v>
      </c>
      <c r="F62" s="485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3" t="s">
        <v>756</v>
      </c>
      <c r="B63" s="464" t="s">
        <v>757</v>
      </c>
      <c r="C63" s="458">
        <f>'справка №1-БАЛАНС'!G47</f>
        <v>2649</v>
      </c>
      <c r="D63" s="458"/>
      <c r="E63" s="465">
        <f t="shared" si="2"/>
        <v>2649</v>
      </c>
      <c r="F63" s="485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5" ht="12">
      <c r="A64" s="463" t="s">
        <v>758</v>
      </c>
      <c r="B64" s="464" t="s">
        <v>759</v>
      </c>
      <c r="C64" s="458"/>
      <c r="D64" s="458"/>
      <c r="E64" s="465">
        <f t="shared" si="2"/>
        <v>0</v>
      </c>
      <c r="F64" s="485"/>
      <c r="G64" s="433"/>
      <c r="H64" s="433"/>
      <c r="I64" s="433"/>
      <c r="J64" s="433"/>
      <c r="K64" s="433"/>
      <c r="L64" s="433"/>
      <c r="M64" s="433"/>
      <c r="N64" s="433"/>
      <c r="O64" s="433"/>
    </row>
    <row r="65" spans="1:15" ht="12">
      <c r="A65" s="463" t="s">
        <v>760</v>
      </c>
      <c r="B65" s="464" t="s">
        <v>761</v>
      </c>
      <c r="C65" s="484"/>
      <c r="D65" s="484"/>
      <c r="E65" s="465">
        <f t="shared" si="2"/>
        <v>0</v>
      </c>
      <c r="F65" s="487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6" ht="12">
      <c r="A66" s="467" t="s">
        <v>762</v>
      </c>
      <c r="B66" s="457" t="s">
        <v>763</v>
      </c>
      <c r="C66" s="470">
        <f>C52+C56+C61+C62+C63+C64</f>
        <v>8710</v>
      </c>
      <c r="D66" s="472">
        <f>D52+D56+D61+D62+D63+D64</f>
        <v>0</v>
      </c>
      <c r="E66" s="465">
        <f t="shared" si="2"/>
        <v>8710</v>
      </c>
      <c r="F66" s="472">
        <f>F52+F56+F61+F62+F63+F64</f>
        <v>0</v>
      </c>
      <c r="G66" s="466"/>
      <c r="H66" s="466"/>
      <c r="I66" s="466"/>
      <c r="J66" s="466"/>
      <c r="K66" s="466"/>
      <c r="L66" s="466"/>
      <c r="M66" s="466"/>
      <c r="N66" s="466"/>
      <c r="O66" s="466"/>
      <c r="P66" s="377"/>
    </row>
    <row r="67" spans="1:15" ht="12">
      <c r="A67" s="454" t="s">
        <v>764</v>
      </c>
      <c r="B67" s="461"/>
      <c r="C67" s="462"/>
      <c r="D67" s="462"/>
      <c r="E67" s="465"/>
      <c r="F67" s="488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63" t="s">
        <v>765</v>
      </c>
      <c r="B68" s="489" t="s">
        <v>766</v>
      </c>
      <c r="C68" s="458"/>
      <c r="D68" s="458"/>
      <c r="E68" s="465">
        <f>C68-D68</f>
        <v>0</v>
      </c>
      <c r="F68" s="485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54"/>
      <c r="B69" s="461"/>
      <c r="C69" s="462"/>
      <c r="D69" s="462"/>
      <c r="E69" s="465"/>
      <c r="F69" s="488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54" t="s">
        <v>767</v>
      </c>
      <c r="B70" s="469"/>
      <c r="C70" s="462"/>
      <c r="D70" s="462"/>
      <c r="E70" s="465"/>
      <c r="F70" s="488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6" ht="12">
      <c r="A71" s="463" t="s">
        <v>738</v>
      </c>
      <c r="B71" s="464" t="s">
        <v>768</v>
      </c>
      <c r="C71" s="465">
        <f>SUM(C72:C74)</f>
        <v>47699</v>
      </c>
      <c r="D71" s="470">
        <f>SUM(D72:D74)</f>
        <v>47699</v>
      </c>
      <c r="E71" s="470">
        <f>SUM(E72:E74)</f>
        <v>0</v>
      </c>
      <c r="F71" s="470">
        <f>SUM(F72:F74)</f>
        <v>0</v>
      </c>
      <c r="G71" s="466"/>
      <c r="H71" s="466"/>
      <c r="I71" s="466"/>
      <c r="J71" s="466"/>
      <c r="K71" s="466"/>
      <c r="L71" s="466"/>
      <c r="M71" s="466"/>
      <c r="N71" s="466"/>
      <c r="O71" s="466"/>
      <c r="P71" s="377"/>
    </row>
    <row r="72" spans="1:15" ht="12">
      <c r="A72" s="463" t="s">
        <v>769</v>
      </c>
      <c r="B72" s="464" t="s">
        <v>770</v>
      </c>
      <c r="C72" s="458">
        <v>288</v>
      </c>
      <c r="D72" s="458">
        <f>C72</f>
        <v>288</v>
      </c>
      <c r="E72" s="465">
        <f>C72-D72</f>
        <v>0</v>
      </c>
      <c r="F72" s="485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3" t="s">
        <v>771</v>
      </c>
      <c r="B73" s="464" t="s">
        <v>772</v>
      </c>
      <c r="C73" s="458">
        <v>39</v>
      </c>
      <c r="D73" s="458">
        <f>C73</f>
        <v>39</v>
      </c>
      <c r="E73" s="465">
        <f>C73-D73</f>
        <v>0</v>
      </c>
      <c r="F73" s="485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5" ht="12">
      <c r="A74" s="490" t="s">
        <v>773</v>
      </c>
      <c r="B74" s="464" t="s">
        <v>774</v>
      </c>
      <c r="C74" s="458">
        <v>47372</v>
      </c>
      <c r="D74" s="458">
        <f>C74</f>
        <v>47372</v>
      </c>
      <c r="E74" s="465">
        <f>C74-D74</f>
        <v>0</v>
      </c>
      <c r="F74" s="485"/>
      <c r="G74" s="433"/>
      <c r="H74" s="433"/>
      <c r="I74" s="433"/>
      <c r="J74" s="433"/>
      <c r="K74" s="433"/>
      <c r="L74" s="433"/>
      <c r="M74" s="433"/>
      <c r="N74" s="433"/>
      <c r="O74" s="433"/>
    </row>
    <row r="75" spans="1:16" ht="24">
      <c r="A75" s="463" t="s">
        <v>745</v>
      </c>
      <c r="B75" s="464" t="s">
        <v>775</v>
      </c>
      <c r="C75" s="472">
        <f>C76+C78</f>
        <v>883</v>
      </c>
      <c r="D75" s="472">
        <f>D76+D78</f>
        <v>883</v>
      </c>
      <c r="E75" s="472">
        <f>E76+E78</f>
        <v>0</v>
      </c>
      <c r="F75" s="472">
        <f>F76+F78</f>
        <v>0</v>
      </c>
      <c r="G75" s="466"/>
      <c r="H75" s="466"/>
      <c r="I75" s="466"/>
      <c r="J75" s="466"/>
      <c r="K75" s="466"/>
      <c r="L75" s="466"/>
      <c r="M75" s="466"/>
      <c r="N75" s="466"/>
      <c r="O75" s="466"/>
      <c r="P75" s="377"/>
    </row>
    <row r="76" spans="1:15" ht="12">
      <c r="A76" s="463" t="s">
        <v>776</v>
      </c>
      <c r="B76" s="464" t="s">
        <v>777</v>
      </c>
      <c r="C76" s="458">
        <v>883</v>
      </c>
      <c r="D76" s="458">
        <f>C76</f>
        <v>883</v>
      </c>
      <c r="E76" s="465">
        <f>C76-D76</f>
        <v>0</v>
      </c>
      <c r="F76" s="458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63" t="s">
        <v>778</v>
      </c>
      <c r="B77" s="464" t="s">
        <v>779</v>
      </c>
      <c r="C77" s="483"/>
      <c r="D77" s="484"/>
      <c r="E77" s="465">
        <f>C77-D77</f>
        <v>0</v>
      </c>
      <c r="F77" s="484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63" t="s">
        <v>780</v>
      </c>
      <c r="B78" s="464" t="s">
        <v>781</v>
      </c>
      <c r="C78" s="458"/>
      <c r="D78" s="458">
        <f>C78</f>
        <v>0</v>
      </c>
      <c r="E78" s="465">
        <f>C78-D78</f>
        <v>0</v>
      </c>
      <c r="F78" s="45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5" ht="12">
      <c r="A79" s="463" t="s">
        <v>749</v>
      </c>
      <c r="B79" s="464" t="s">
        <v>782</v>
      </c>
      <c r="C79" s="483"/>
      <c r="D79" s="484"/>
      <c r="E79" s="465">
        <f>C79-D79</f>
        <v>0</v>
      </c>
      <c r="F79" s="484"/>
      <c r="G79" s="433"/>
      <c r="H79" s="433"/>
      <c r="I79" s="433"/>
      <c r="J79" s="433"/>
      <c r="K79" s="433"/>
      <c r="L79" s="433"/>
      <c r="M79" s="433"/>
      <c r="N79" s="433"/>
      <c r="O79" s="433"/>
    </row>
    <row r="80" spans="1:16" ht="12">
      <c r="A80" s="463" t="s">
        <v>783</v>
      </c>
      <c r="B80" s="464" t="s">
        <v>784</v>
      </c>
      <c r="C80" s="472">
        <f>SUM(C81:C84)</f>
        <v>5511</v>
      </c>
      <c r="D80" s="472">
        <f>SUM(D81:D84)</f>
        <v>5511</v>
      </c>
      <c r="E80" s="472">
        <f>SUM(E81:E84)</f>
        <v>0</v>
      </c>
      <c r="F80" s="472">
        <f>SUM(F81:F84)</f>
        <v>0</v>
      </c>
      <c r="G80" s="466"/>
      <c r="H80" s="466"/>
      <c r="I80" s="466"/>
      <c r="J80" s="466"/>
      <c r="K80" s="466"/>
      <c r="L80" s="466"/>
      <c r="M80" s="466"/>
      <c r="N80" s="466"/>
      <c r="O80" s="466"/>
      <c r="P80" s="377"/>
    </row>
    <row r="81" spans="1:15" ht="12">
      <c r="A81" s="463" t="s">
        <v>785</v>
      </c>
      <c r="B81" s="464" t="s">
        <v>786</v>
      </c>
      <c r="C81" s="486"/>
      <c r="D81" s="458"/>
      <c r="E81" s="465">
        <f>C81-D81</f>
        <v>0</v>
      </c>
      <c r="F81" s="458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63" t="s">
        <v>787</v>
      </c>
      <c r="B82" s="464" t="s">
        <v>788</v>
      </c>
      <c r="C82" s="458">
        <v>5511</v>
      </c>
      <c r="D82" s="458">
        <f>C82</f>
        <v>5511</v>
      </c>
      <c r="E82" s="465">
        <f>C82-D82</f>
        <v>0</v>
      </c>
      <c r="F82" s="458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5" ht="24">
      <c r="A83" s="463" t="s">
        <v>789</v>
      </c>
      <c r="B83" s="464" t="s">
        <v>790</v>
      </c>
      <c r="C83" s="458"/>
      <c r="D83" s="458"/>
      <c r="E83" s="465">
        <f>C83-D83</f>
        <v>0</v>
      </c>
      <c r="F83" s="458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15" ht="12">
      <c r="A84" s="463" t="s">
        <v>791</v>
      </c>
      <c r="B84" s="464" t="s">
        <v>792</v>
      </c>
      <c r="C84" s="458"/>
      <c r="D84" s="458"/>
      <c r="E84" s="465">
        <f>C84-D84</f>
        <v>0</v>
      </c>
      <c r="F84" s="458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6" ht="12">
      <c r="A85" s="463" t="s">
        <v>793</v>
      </c>
      <c r="B85" s="464" t="s">
        <v>794</v>
      </c>
      <c r="C85" s="462">
        <f>SUM(C86:C90)+C94</f>
        <v>38115</v>
      </c>
      <c r="D85" s="462">
        <f>SUM(D86:D90)+D94</f>
        <v>38115</v>
      </c>
      <c r="E85" s="462"/>
      <c r="F85" s="462">
        <f>SUM(F86:F90)+F94</f>
        <v>0</v>
      </c>
      <c r="G85" s="466"/>
      <c r="H85" s="466"/>
      <c r="I85" s="466"/>
      <c r="J85" s="466"/>
      <c r="K85" s="466"/>
      <c r="L85" s="466"/>
      <c r="M85" s="466"/>
      <c r="N85" s="466"/>
      <c r="O85" s="466"/>
      <c r="P85" s="377"/>
    </row>
    <row r="86" spans="1:15" ht="12">
      <c r="A86" s="463" t="s">
        <v>795</v>
      </c>
      <c r="B86" s="464" t="s">
        <v>796</v>
      </c>
      <c r="C86" s="458">
        <f>'справка №1-БАЛАНС'!G63</f>
        <v>36245</v>
      </c>
      <c r="D86" s="458">
        <f>C86</f>
        <v>36245</v>
      </c>
      <c r="E86" s="465">
        <f>C86-D86</f>
        <v>0</v>
      </c>
      <c r="F86" s="458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3" t="s">
        <v>797</v>
      </c>
      <c r="B87" s="464" t="s">
        <v>798</v>
      </c>
      <c r="C87" s="458">
        <f>'справка №1-БАЛАНС'!G64</f>
        <v>1294</v>
      </c>
      <c r="D87" s="458">
        <f>C87</f>
        <v>1294</v>
      </c>
      <c r="E87" s="465"/>
      <c r="F87" s="458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5" ht="12">
      <c r="A88" s="463" t="s">
        <v>799</v>
      </c>
      <c r="B88" s="464" t="s">
        <v>800</v>
      </c>
      <c r="C88" s="458"/>
      <c r="D88" s="458"/>
      <c r="E88" s="465">
        <f>C88-D88</f>
        <v>0</v>
      </c>
      <c r="F88" s="458"/>
      <c r="G88" s="433"/>
      <c r="H88" s="433"/>
      <c r="I88" s="433"/>
      <c r="J88" s="433"/>
      <c r="K88" s="433"/>
      <c r="L88" s="433"/>
      <c r="M88" s="433"/>
      <c r="N88" s="433"/>
      <c r="O88" s="433"/>
    </row>
    <row r="89" spans="1:15" ht="12">
      <c r="A89" s="463" t="s">
        <v>801</v>
      </c>
      <c r="B89" s="464" t="s">
        <v>802</v>
      </c>
      <c r="C89" s="458">
        <f>'справка №1-БАЛАНС'!G66</f>
        <v>241</v>
      </c>
      <c r="D89" s="458">
        <f>C89</f>
        <v>241</v>
      </c>
      <c r="E89" s="465">
        <f>C89-D89</f>
        <v>0</v>
      </c>
      <c r="F89" s="458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6" ht="12">
      <c r="A90" s="463" t="s">
        <v>803</v>
      </c>
      <c r="B90" s="464" t="s">
        <v>804</v>
      </c>
      <c r="C90" s="472">
        <f>SUM(C91:C93)</f>
        <v>335</v>
      </c>
      <c r="D90" s="472">
        <f>SUM(D91:D93)</f>
        <v>335</v>
      </c>
      <c r="E90" s="472"/>
      <c r="F90" s="472">
        <f>SUM(F91:F93)</f>
        <v>0</v>
      </c>
      <c r="G90" s="466"/>
      <c r="H90" s="466"/>
      <c r="I90" s="466"/>
      <c r="J90" s="466"/>
      <c r="K90" s="466"/>
      <c r="L90" s="466"/>
      <c r="M90" s="466"/>
      <c r="N90" s="466"/>
      <c r="O90" s="466"/>
      <c r="P90" s="377"/>
    </row>
    <row r="91" spans="1:15" ht="12">
      <c r="A91" s="463" t="s">
        <v>805</v>
      </c>
      <c r="B91" s="464" t="s">
        <v>806</v>
      </c>
      <c r="C91" s="458"/>
      <c r="D91" s="458"/>
      <c r="E91" s="465">
        <f>C91-D91</f>
        <v>0</v>
      </c>
      <c r="F91" s="458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3" t="s">
        <v>713</v>
      </c>
      <c r="B92" s="464" t="s">
        <v>807</v>
      </c>
      <c r="C92" s="458">
        <f>'[6]Balance'!$C$143</f>
        <v>236</v>
      </c>
      <c r="D92" s="458">
        <f>C92</f>
        <v>236</v>
      </c>
      <c r="E92" s="465">
        <f>C92-D92</f>
        <v>0</v>
      </c>
      <c r="F92" s="458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5" ht="12">
      <c r="A93" s="463" t="s">
        <v>717</v>
      </c>
      <c r="B93" s="464" t="s">
        <v>808</v>
      </c>
      <c r="C93" s="458">
        <f>'[6]Balance'!$C$145+'[6]Balance'!$C$147</f>
        <v>99</v>
      </c>
      <c r="D93" s="458">
        <f>C93</f>
        <v>99</v>
      </c>
      <c r="E93" s="465"/>
      <c r="F93" s="458"/>
      <c r="G93" s="433"/>
      <c r="H93" s="433"/>
      <c r="I93" s="433"/>
      <c r="J93" s="433"/>
      <c r="K93" s="433"/>
      <c r="L93" s="433"/>
      <c r="M93" s="433"/>
      <c r="N93" s="433"/>
      <c r="O93" s="433"/>
    </row>
    <row r="94" spans="1:15" ht="12">
      <c r="A94" s="463" t="s">
        <v>809</v>
      </c>
      <c r="B94" s="464" t="s">
        <v>810</v>
      </c>
      <c r="C94" s="458"/>
      <c r="D94" s="458"/>
      <c r="E94" s="465">
        <f>C94-D94</f>
        <v>0</v>
      </c>
      <c r="F94" s="458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3" t="s">
        <v>811</v>
      </c>
      <c r="B95" s="464" t="s">
        <v>812</v>
      </c>
      <c r="C95" s="458">
        <f>'справка №1-БАЛАНС'!G69</f>
        <v>36</v>
      </c>
      <c r="D95" s="458">
        <f>C95</f>
        <v>36</v>
      </c>
      <c r="E95" s="465">
        <f>C95-D95</f>
        <v>0</v>
      </c>
      <c r="F95" s="485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6" ht="12">
      <c r="A96" s="467" t="s">
        <v>813</v>
      </c>
      <c r="B96" s="489" t="s">
        <v>814</v>
      </c>
      <c r="C96" s="462">
        <f>C85+C80+C75+C71+C95</f>
        <v>92244</v>
      </c>
      <c r="D96" s="462">
        <f>D85+D80+D75+D71+D95</f>
        <v>92244</v>
      </c>
      <c r="E96" s="462">
        <f>E85+E80+E75+E71+E95</f>
        <v>0</v>
      </c>
      <c r="F96" s="462">
        <f>F85+F80+F75+F71+F95</f>
        <v>0</v>
      </c>
      <c r="G96" s="466"/>
      <c r="H96" s="466"/>
      <c r="I96" s="466"/>
      <c r="J96" s="466"/>
      <c r="K96" s="466"/>
      <c r="L96" s="466"/>
      <c r="M96" s="466"/>
      <c r="N96" s="466"/>
      <c r="O96" s="466"/>
      <c r="P96" s="377"/>
    </row>
    <row r="97" spans="1:16" ht="12">
      <c r="A97" s="454" t="s">
        <v>815</v>
      </c>
      <c r="B97" s="461" t="s">
        <v>816</v>
      </c>
      <c r="C97" s="462">
        <f>C96+C68+C66</f>
        <v>100954</v>
      </c>
      <c r="D97" s="462">
        <f>D96+D68+D66</f>
        <v>92244</v>
      </c>
      <c r="E97" s="462">
        <f>E96+E68+E66</f>
        <v>8710</v>
      </c>
      <c r="F97" s="462">
        <f>F96+F68+F66</f>
        <v>0</v>
      </c>
      <c r="G97" s="466"/>
      <c r="H97" s="466"/>
      <c r="I97" s="466"/>
      <c r="J97" s="466"/>
      <c r="K97" s="466"/>
      <c r="L97" s="466"/>
      <c r="M97" s="466"/>
      <c r="N97" s="466"/>
      <c r="O97" s="466"/>
      <c r="P97" s="377"/>
    </row>
    <row r="98" spans="1:15" ht="12">
      <c r="A98" s="478"/>
      <c r="B98" s="491"/>
      <c r="C98" s="492"/>
      <c r="D98" s="492"/>
      <c r="E98" s="492"/>
      <c r="F98" s="493"/>
      <c r="G98" s="433"/>
      <c r="H98" s="433"/>
      <c r="I98" s="433"/>
      <c r="J98" s="433"/>
      <c r="K98" s="433"/>
      <c r="L98" s="433"/>
      <c r="M98" s="433"/>
      <c r="N98" s="433"/>
      <c r="O98" s="433"/>
    </row>
    <row r="99" spans="1:27" ht="12">
      <c r="A99" s="473" t="s">
        <v>817</v>
      </c>
      <c r="B99" s="494"/>
      <c r="C99" s="492"/>
      <c r="D99" s="492"/>
      <c r="E99" s="492"/>
      <c r="F99" s="495" t="s">
        <v>575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</row>
    <row r="100" spans="1:16" s="498" customFormat="1" ht="24">
      <c r="A100" s="456" t="s">
        <v>514</v>
      </c>
      <c r="B100" s="461" t="s">
        <v>515</v>
      </c>
      <c r="C100" s="456" t="s">
        <v>818</v>
      </c>
      <c r="D100" s="456" t="s">
        <v>819</v>
      </c>
      <c r="E100" s="456" t="s">
        <v>820</v>
      </c>
      <c r="F100" s="456" t="s">
        <v>821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6" t="s">
        <v>65</v>
      </c>
      <c r="B101" s="461" t="s">
        <v>66</v>
      </c>
      <c r="C101" s="456">
        <v>1</v>
      </c>
      <c r="D101" s="456">
        <v>2</v>
      </c>
      <c r="E101" s="456">
        <v>3</v>
      </c>
      <c r="F101" s="480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">
      <c r="A102" s="463" t="s">
        <v>822</v>
      </c>
      <c r="B102" s="464" t="s">
        <v>823</v>
      </c>
      <c r="C102" s="458"/>
      <c r="D102" s="458"/>
      <c r="E102" s="458"/>
      <c r="F102" s="499">
        <f>C102+D102-E102</f>
        <v>0</v>
      </c>
      <c r="G102" s="466"/>
      <c r="H102" s="466"/>
      <c r="I102" s="466"/>
      <c r="J102" s="466"/>
      <c r="K102" s="466"/>
      <c r="L102" s="466"/>
      <c r="M102" s="466"/>
      <c r="N102" s="466"/>
      <c r="O102" s="433"/>
    </row>
    <row r="103" spans="1:15" ht="12">
      <c r="A103" s="463" t="s">
        <v>824</v>
      </c>
      <c r="B103" s="464" t="s">
        <v>825</v>
      </c>
      <c r="C103" s="458"/>
      <c r="D103" s="458"/>
      <c r="E103" s="458"/>
      <c r="F103" s="499">
        <f>C103+D103-E103</f>
        <v>0</v>
      </c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15" ht="12">
      <c r="A104" s="463" t="s">
        <v>826</v>
      </c>
      <c r="B104" s="464" t="s">
        <v>827</v>
      </c>
      <c r="C104" s="458"/>
      <c r="D104" s="458"/>
      <c r="E104" s="458"/>
      <c r="F104" s="499">
        <f>C104+D104-E104</f>
        <v>0</v>
      </c>
      <c r="G104" s="433"/>
      <c r="H104" s="433"/>
      <c r="I104" s="433"/>
      <c r="J104" s="433"/>
      <c r="K104" s="433"/>
      <c r="L104" s="433"/>
      <c r="M104" s="433"/>
      <c r="N104" s="433"/>
      <c r="O104" s="433"/>
    </row>
    <row r="105" spans="1:16" ht="12">
      <c r="A105" s="500" t="s">
        <v>828</v>
      </c>
      <c r="B105" s="461" t="s">
        <v>829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466"/>
      <c r="H105" s="466"/>
      <c r="I105" s="466"/>
      <c r="J105" s="466"/>
      <c r="K105" s="466"/>
      <c r="L105" s="466"/>
      <c r="M105" s="466"/>
      <c r="N105" s="466"/>
      <c r="O105" s="466"/>
      <c r="P105" s="377"/>
    </row>
    <row r="106" spans="1:27" ht="12">
      <c r="A106" s="501" t="s">
        <v>830</v>
      </c>
      <c r="B106" s="502"/>
      <c r="C106" s="473"/>
      <c r="D106" s="473"/>
      <c r="E106" s="473"/>
      <c r="F106" s="450"/>
      <c r="G106" s="476"/>
      <c r="H106" s="476"/>
      <c r="I106" s="476"/>
      <c r="J106" s="476"/>
      <c r="K106" s="476"/>
      <c r="L106" s="476"/>
      <c r="M106" s="476"/>
      <c r="N106" s="476"/>
      <c r="O106" s="476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</row>
    <row r="107" spans="1:27" ht="24" customHeight="1">
      <c r="A107" s="657" t="s">
        <v>831</v>
      </c>
      <c r="B107" s="657"/>
      <c r="C107" s="657"/>
      <c r="D107" s="657"/>
      <c r="E107" s="657"/>
      <c r="F107" s="657"/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15" ht="12">
      <c r="A108" s="473"/>
      <c r="B108" s="474"/>
      <c r="C108" s="473"/>
      <c r="D108" s="473"/>
      <c r="E108" s="473"/>
      <c r="F108" s="450"/>
      <c r="G108" s="433"/>
      <c r="H108" s="433"/>
      <c r="I108" s="433"/>
      <c r="J108" s="433"/>
      <c r="K108" s="433"/>
      <c r="L108" s="433"/>
      <c r="M108" s="433"/>
      <c r="N108" s="433"/>
      <c r="O108" s="433"/>
    </row>
    <row r="109" spans="1:15" ht="12">
      <c r="A109" s="658"/>
      <c r="B109" s="658"/>
      <c r="C109" s="658" t="s">
        <v>432</v>
      </c>
      <c r="D109" s="658"/>
      <c r="E109" s="658"/>
      <c r="F109" s="658"/>
      <c r="G109" s="433"/>
      <c r="H109" s="433"/>
      <c r="I109" s="433"/>
      <c r="J109" s="433"/>
      <c r="K109" s="433"/>
      <c r="L109" s="433"/>
      <c r="M109" s="433"/>
      <c r="N109" s="433"/>
      <c r="O109" s="433"/>
    </row>
    <row r="110" spans="1:6" ht="12">
      <c r="A110" s="503"/>
      <c r="B110" s="504"/>
      <c r="C110" s="503"/>
      <c r="D110" s="503"/>
      <c r="E110" s="503"/>
      <c r="F110" s="505"/>
    </row>
    <row r="111" spans="1:6" ht="12">
      <c r="A111" s="503"/>
      <c r="B111" s="504"/>
      <c r="C111" s="652" t="s">
        <v>832</v>
      </c>
      <c r="D111" s="652"/>
      <c r="E111" s="652"/>
      <c r="F111" s="652"/>
    </row>
    <row r="112" spans="1:6" ht="12">
      <c r="A112" s="352"/>
      <c r="B112" s="506"/>
      <c r="C112" s="352"/>
      <c r="D112" s="352"/>
      <c r="E112" s="352"/>
      <c r="F112" s="352"/>
    </row>
    <row r="113" spans="1:6" ht="12">
      <c r="A113" s="352"/>
      <c r="B113" s="506"/>
      <c r="C113" s="352"/>
      <c r="D113" s="352"/>
      <c r="E113" s="352"/>
      <c r="F113" s="352"/>
    </row>
    <row r="114" spans="1:6" ht="12">
      <c r="A114" s="352"/>
      <c r="B114" s="506"/>
      <c r="C114" s="352"/>
      <c r="D114" s="352"/>
      <c r="E114" s="352"/>
      <c r="F114" s="352"/>
    </row>
    <row r="115" spans="1:6" ht="12">
      <c r="A115" s="352"/>
      <c r="B115" s="506"/>
      <c r="C115" s="352"/>
      <c r="D115" s="352"/>
      <c r="E115" s="352"/>
      <c r="F115" s="352"/>
    </row>
    <row r="116" spans="1:6" ht="12">
      <c r="A116" s="433"/>
      <c r="B116" s="507"/>
      <c r="C116" s="433"/>
      <c r="D116" s="433"/>
      <c r="E116" s="433"/>
      <c r="F116" s="433"/>
    </row>
    <row r="117" spans="1:6" ht="12">
      <c r="A117" s="433"/>
      <c r="B117" s="507"/>
      <c r="C117" s="433"/>
      <c r="D117" s="433"/>
      <c r="E117" s="433"/>
      <c r="F117" s="433"/>
    </row>
    <row r="118" spans="1:6" ht="12">
      <c r="A118" s="433"/>
      <c r="B118" s="507"/>
      <c r="C118" s="433"/>
      <c r="D118" s="433"/>
      <c r="E118" s="433"/>
      <c r="F118" s="433"/>
    </row>
    <row r="119" spans="1:6" ht="12">
      <c r="A119" s="433"/>
      <c r="B119" s="507"/>
      <c r="C119" s="433"/>
      <c r="D119" s="433"/>
      <c r="E119" s="433"/>
      <c r="F119" s="433"/>
    </row>
    <row r="120" spans="1:6" ht="12">
      <c r="A120" s="433"/>
      <c r="B120" s="507"/>
      <c r="C120" s="433"/>
      <c r="D120" s="433"/>
      <c r="E120" s="433"/>
      <c r="F120" s="433"/>
    </row>
    <row r="121" spans="1:6" ht="12">
      <c r="A121" s="433"/>
      <c r="B121" s="507"/>
      <c r="C121" s="433"/>
      <c r="D121" s="433"/>
      <c r="E121" s="433"/>
      <c r="F121" s="433"/>
    </row>
    <row r="122" spans="1:6" ht="12">
      <c r="A122" s="433"/>
      <c r="B122" s="507"/>
      <c r="C122" s="433"/>
      <c r="D122" s="433"/>
      <c r="E122" s="433"/>
      <c r="F122" s="433"/>
    </row>
    <row r="123" spans="1:6" ht="12">
      <c r="A123" s="433"/>
      <c r="B123" s="507"/>
      <c r="C123" s="433"/>
      <c r="D123" s="433"/>
      <c r="E123" s="433"/>
      <c r="F123" s="433"/>
    </row>
    <row r="124" spans="1:6" ht="12">
      <c r="A124" s="433"/>
      <c r="B124" s="507"/>
      <c r="C124" s="433"/>
      <c r="D124" s="433"/>
      <c r="E124" s="433"/>
      <c r="F124" s="433"/>
    </row>
    <row r="125" spans="1:6" ht="12">
      <c r="A125" s="433"/>
      <c r="B125" s="507"/>
      <c r="C125" s="433"/>
      <c r="D125" s="433"/>
      <c r="E125" s="433"/>
      <c r="F125" s="433"/>
    </row>
    <row r="126" spans="1:6" ht="12">
      <c r="A126" s="433"/>
      <c r="B126" s="507"/>
      <c r="C126" s="433"/>
      <c r="D126" s="433"/>
      <c r="E126" s="433"/>
      <c r="F126" s="433"/>
    </row>
    <row r="127" spans="1:6" ht="12">
      <c r="A127" s="433"/>
      <c r="B127" s="507"/>
      <c r="C127" s="433"/>
      <c r="D127" s="433"/>
      <c r="E127" s="433"/>
      <c r="F127" s="433"/>
    </row>
    <row r="128" spans="1:6" ht="12">
      <c r="A128" s="433"/>
      <c r="B128" s="507"/>
      <c r="C128" s="433"/>
      <c r="D128" s="433"/>
      <c r="E128" s="433"/>
      <c r="F128" s="433"/>
    </row>
    <row r="129" spans="1:6" ht="12">
      <c r="A129" s="433"/>
      <c r="B129" s="507"/>
      <c r="C129" s="433"/>
      <c r="D129" s="433"/>
      <c r="E129" s="433"/>
      <c r="F129" s="433"/>
    </row>
    <row r="130" spans="1:6" ht="12">
      <c r="A130" s="433"/>
      <c r="B130" s="507"/>
      <c r="C130" s="433"/>
      <c r="D130" s="433"/>
      <c r="E130" s="433"/>
      <c r="F130" s="433"/>
    </row>
    <row r="131" spans="1:6" ht="12">
      <c r="A131" s="433"/>
      <c r="B131" s="507"/>
      <c r="C131" s="433"/>
      <c r="D131" s="433"/>
      <c r="E131" s="433"/>
      <c r="F131" s="433"/>
    </row>
    <row r="132" spans="1:6" ht="12">
      <c r="A132" s="433"/>
      <c r="B132" s="507"/>
      <c r="C132" s="433"/>
      <c r="D132" s="433"/>
      <c r="E132" s="433"/>
      <c r="F132" s="433"/>
    </row>
    <row r="133" spans="1:6" ht="12">
      <c r="A133" s="433"/>
      <c r="B133" s="507"/>
      <c r="C133" s="433"/>
      <c r="D133" s="433"/>
      <c r="E133" s="433"/>
      <c r="F133" s="433"/>
    </row>
    <row r="134" spans="1:6" ht="12">
      <c r="A134" s="433"/>
      <c r="B134" s="507"/>
      <c r="C134" s="433"/>
      <c r="D134" s="433"/>
      <c r="E134" s="433"/>
      <c r="F134" s="433"/>
    </row>
    <row r="135" spans="1:6" ht="12">
      <c r="A135" s="433"/>
      <c r="B135" s="507"/>
      <c r="C135" s="433"/>
      <c r="D135" s="433"/>
      <c r="E135" s="433"/>
      <c r="F135" s="433"/>
    </row>
    <row r="136" spans="1:6" ht="12">
      <c r="A136" s="433"/>
      <c r="B136" s="507"/>
      <c r="C136" s="433"/>
      <c r="D136" s="433"/>
      <c r="E136" s="433"/>
      <c r="F136" s="433"/>
    </row>
    <row r="137" spans="1:6" ht="12">
      <c r="A137" s="433"/>
      <c r="B137" s="507"/>
      <c r="C137" s="433"/>
      <c r="D137" s="433"/>
      <c r="E137" s="433"/>
      <c r="F137" s="433"/>
    </row>
    <row r="138" spans="1:6" ht="12">
      <c r="A138" s="433"/>
      <c r="B138" s="507"/>
      <c r="C138" s="433"/>
      <c r="D138" s="433"/>
      <c r="E138" s="433"/>
      <c r="F138" s="433"/>
    </row>
    <row r="139" spans="1:6" ht="12">
      <c r="A139" s="433"/>
      <c r="B139" s="507"/>
      <c r="C139" s="433"/>
      <c r="D139" s="433"/>
      <c r="E139" s="433"/>
      <c r="F139" s="433"/>
    </row>
    <row r="140" spans="1:6" ht="12">
      <c r="A140" s="433"/>
      <c r="B140" s="507"/>
      <c r="C140" s="433"/>
      <c r="D140" s="433"/>
      <c r="E140" s="433"/>
      <c r="F140" s="433"/>
    </row>
    <row r="141" spans="1:6" ht="12">
      <c r="A141" s="433"/>
      <c r="B141" s="507"/>
      <c r="C141" s="433"/>
      <c r="D141" s="433"/>
      <c r="E141" s="433"/>
      <c r="F141" s="433"/>
    </row>
    <row r="142" spans="1:6" ht="12">
      <c r="A142" s="433"/>
      <c r="B142" s="507"/>
      <c r="C142" s="433"/>
      <c r="D142" s="433"/>
      <c r="E142" s="433"/>
      <c r="F142" s="433"/>
    </row>
    <row r="143" spans="1:6" ht="12">
      <c r="A143" s="433"/>
      <c r="B143" s="507"/>
      <c r="C143" s="433"/>
      <c r="D143" s="433"/>
      <c r="E143" s="433"/>
      <c r="F143" s="433"/>
    </row>
    <row r="144" spans="1:6" ht="12">
      <c r="A144" s="433"/>
      <c r="B144" s="507"/>
      <c r="C144" s="433"/>
      <c r="D144" s="433"/>
      <c r="E144" s="433"/>
      <c r="F144" s="433"/>
    </row>
    <row r="145" spans="1:6" ht="12">
      <c r="A145" s="433"/>
      <c r="B145" s="507"/>
      <c r="C145" s="433"/>
      <c r="D145" s="433"/>
      <c r="E145" s="433"/>
      <c r="F145" s="433"/>
    </row>
    <row r="146" spans="1:6" ht="12">
      <c r="A146" s="433"/>
      <c r="B146" s="507"/>
      <c r="C146" s="433"/>
      <c r="D146" s="433"/>
      <c r="E146" s="433"/>
      <c r="F146" s="433"/>
    </row>
    <row r="147" spans="1:6" ht="12">
      <c r="A147" s="433"/>
      <c r="B147" s="507"/>
      <c r="C147" s="433"/>
      <c r="D147" s="433"/>
      <c r="E147" s="433"/>
      <c r="F147" s="433"/>
    </row>
    <row r="148" spans="1:6" ht="12">
      <c r="A148" s="433"/>
      <c r="B148" s="507"/>
      <c r="C148" s="433"/>
      <c r="D148" s="433"/>
      <c r="E148" s="433"/>
      <c r="F148" s="433"/>
    </row>
    <row r="149" spans="1:6" ht="12">
      <c r="A149" s="433"/>
      <c r="B149" s="507"/>
      <c r="C149" s="433"/>
      <c r="D149" s="433"/>
      <c r="E149" s="433"/>
      <c r="F149" s="433"/>
    </row>
    <row r="150" spans="1:6" ht="12">
      <c r="A150" s="433"/>
      <c r="B150" s="507"/>
      <c r="C150" s="433"/>
      <c r="D150" s="433"/>
      <c r="E150" s="433"/>
      <c r="F150" s="433"/>
    </row>
    <row r="151" spans="1:6" ht="12">
      <c r="A151" s="433"/>
      <c r="B151" s="507"/>
      <c r="C151" s="433"/>
      <c r="D151" s="433"/>
      <c r="E151" s="433"/>
      <c r="F151" s="433"/>
    </row>
    <row r="152" spans="1:6" ht="12">
      <c r="A152" s="433"/>
      <c r="B152" s="507"/>
      <c r="C152" s="433"/>
      <c r="D152" s="433"/>
      <c r="E152" s="433"/>
      <c r="F152" s="433"/>
    </row>
    <row r="153" spans="1:6" ht="12">
      <c r="A153" s="433"/>
      <c r="B153" s="507"/>
      <c r="C153" s="433"/>
      <c r="D153" s="433"/>
      <c r="E153" s="433"/>
      <c r="F153" s="433"/>
    </row>
    <row r="154" spans="1:6" ht="12">
      <c r="A154" s="433"/>
      <c r="B154" s="507"/>
      <c r="C154" s="433"/>
      <c r="D154" s="433"/>
      <c r="E154" s="433"/>
      <c r="F154" s="433"/>
    </row>
    <row r="155" spans="1:6" ht="12">
      <c r="A155" s="433"/>
      <c r="B155" s="507"/>
      <c r="C155" s="433"/>
      <c r="D155" s="433"/>
      <c r="E155" s="433"/>
      <c r="F155" s="433"/>
    </row>
    <row r="156" spans="1:6" ht="12">
      <c r="A156" s="433"/>
      <c r="B156" s="507"/>
      <c r="C156" s="433"/>
      <c r="D156" s="433"/>
      <c r="E156" s="433"/>
      <c r="F156" s="433"/>
    </row>
    <row r="157" spans="1:6" ht="12">
      <c r="A157" s="433"/>
      <c r="B157" s="507"/>
      <c r="C157" s="433"/>
      <c r="D157" s="433"/>
      <c r="E157" s="433"/>
      <c r="F157" s="433"/>
    </row>
    <row r="158" spans="1:6" ht="12">
      <c r="A158" s="433"/>
      <c r="B158" s="507"/>
      <c r="C158" s="433"/>
      <c r="D158" s="433"/>
      <c r="E158" s="433"/>
      <c r="F158" s="433"/>
    </row>
    <row r="159" spans="1:6" ht="12">
      <c r="A159" s="433"/>
      <c r="B159" s="507"/>
      <c r="C159" s="433"/>
      <c r="D159" s="433"/>
      <c r="E159" s="433"/>
      <c r="F159" s="433"/>
    </row>
    <row r="160" spans="1:6" ht="12">
      <c r="A160" s="433"/>
      <c r="B160" s="507"/>
      <c r="C160" s="433"/>
      <c r="D160" s="433"/>
      <c r="E160" s="433"/>
      <c r="F160" s="433"/>
    </row>
    <row r="161" spans="1:6" ht="12">
      <c r="A161" s="433"/>
      <c r="B161" s="507"/>
      <c r="C161" s="433"/>
      <c r="D161" s="433"/>
      <c r="E161" s="433"/>
      <c r="F161" s="433"/>
    </row>
    <row r="162" spans="1:6" ht="12">
      <c r="A162" s="433"/>
      <c r="B162" s="507"/>
      <c r="C162" s="433"/>
      <c r="D162" s="433"/>
      <c r="E162" s="433"/>
      <c r="F162" s="433"/>
    </row>
    <row r="163" spans="1:6" ht="12">
      <c r="A163" s="433"/>
      <c r="B163" s="507"/>
      <c r="C163" s="433"/>
      <c r="D163" s="433"/>
      <c r="E163" s="433"/>
      <c r="F163" s="433"/>
    </row>
    <row r="164" spans="1:6" ht="12">
      <c r="A164" s="433"/>
      <c r="B164" s="507"/>
      <c r="C164" s="433"/>
      <c r="D164" s="433"/>
      <c r="E164" s="433"/>
      <c r="F164" s="433"/>
    </row>
    <row r="165" spans="1:6" ht="12">
      <c r="A165" s="433"/>
      <c r="B165" s="507"/>
      <c r="C165" s="433"/>
      <c r="D165" s="433"/>
      <c r="E165" s="433"/>
      <c r="F165" s="433"/>
    </row>
    <row r="166" spans="1:6" ht="12">
      <c r="A166" s="433"/>
      <c r="B166" s="507"/>
      <c r="C166" s="433"/>
      <c r="D166" s="433"/>
      <c r="E166" s="433"/>
      <c r="F166" s="433"/>
    </row>
    <row r="167" spans="1:6" ht="12">
      <c r="A167" s="433"/>
      <c r="B167" s="507"/>
      <c r="C167" s="433"/>
      <c r="D167" s="433"/>
      <c r="E167" s="433"/>
      <c r="F167" s="433"/>
    </row>
    <row r="168" spans="1:6" ht="12">
      <c r="A168" s="433"/>
      <c r="B168" s="507"/>
      <c r="C168" s="433"/>
      <c r="D168" s="433"/>
      <c r="E168" s="433"/>
      <c r="F168" s="433"/>
    </row>
    <row r="169" spans="1:6" ht="12">
      <c r="A169" s="433"/>
      <c r="B169" s="507"/>
      <c r="C169" s="433"/>
      <c r="D169" s="433"/>
      <c r="E169" s="433"/>
      <c r="F169" s="433"/>
    </row>
    <row r="170" spans="1:6" ht="12">
      <c r="A170" s="433"/>
      <c r="B170" s="507"/>
      <c r="C170" s="433"/>
      <c r="D170" s="433"/>
      <c r="E170" s="433"/>
      <c r="F170" s="433"/>
    </row>
    <row r="171" spans="1:6" ht="12">
      <c r="A171" s="433"/>
      <c r="B171" s="507"/>
      <c r="C171" s="433"/>
      <c r="D171" s="433"/>
      <c r="E171" s="433"/>
      <c r="F171" s="433"/>
    </row>
    <row r="172" spans="1:6" ht="12">
      <c r="A172" s="433"/>
      <c r="B172" s="507"/>
      <c r="C172" s="433"/>
      <c r="D172" s="433"/>
      <c r="E172" s="433"/>
      <c r="F172" s="433"/>
    </row>
    <row r="173" spans="1:6" ht="12">
      <c r="A173" s="433"/>
      <c r="B173" s="507"/>
      <c r="C173" s="433"/>
      <c r="D173" s="433"/>
      <c r="E173" s="433"/>
      <c r="F173" s="433"/>
    </row>
    <row r="174" spans="1:6" ht="12">
      <c r="A174" s="433"/>
      <c r="B174" s="507"/>
      <c r="C174" s="433"/>
      <c r="D174" s="433"/>
      <c r="E174" s="433"/>
      <c r="F174" s="433"/>
    </row>
    <row r="175" spans="1:6" ht="12">
      <c r="A175" s="433"/>
      <c r="B175" s="507"/>
      <c r="C175" s="433"/>
      <c r="D175" s="433"/>
      <c r="E175" s="433"/>
      <c r="F175" s="433"/>
    </row>
    <row r="176" spans="1:6" ht="12">
      <c r="A176" s="433"/>
      <c r="B176" s="507"/>
      <c r="C176" s="433"/>
      <c r="D176" s="433"/>
      <c r="E176" s="433"/>
      <c r="F176" s="433"/>
    </row>
    <row r="177" spans="1:6" ht="12">
      <c r="A177" s="433"/>
      <c r="B177" s="507"/>
      <c r="C177" s="433"/>
      <c r="D177" s="433"/>
      <c r="E177" s="433"/>
      <c r="F177" s="433"/>
    </row>
    <row r="178" spans="1:6" ht="12">
      <c r="A178" s="433"/>
      <c r="B178" s="507"/>
      <c r="C178" s="433"/>
      <c r="D178" s="433"/>
      <c r="E178" s="433"/>
      <c r="F178" s="433"/>
    </row>
    <row r="179" spans="1:6" ht="12">
      <c r="A179" s="433"/>
      <c r="B179" s="507"/>
      <c r="C179" s="433"/>
      <c r="D179" s="433"/>
      <c r="E179" s="433"/>
      <c r="F179" s="433"/>
    </row>
    <row r="180" spans="1:6" ht="12">
      <c r="A180" s="433"/>
      <c r="B180" s="507"/>
      <c r="C180" s="433"/>
      <c r="D180" s="433"/>
      <c r="E180" s="433"/>
      <c r="F180" s="433"/>
    </row>
    <row r="181" spans="1:6" ht="12">
      <c r="A181" s="433"/>
      <c r="B181" s="507"/>
      <c r="C181" s="433"/>
      <c r="D181" s="433"/>
      <c r="E181" s="433"/>
      <c r="F181" s="433"/>
    </row>
    <row r="182" spans="1:6" ht="12">
      <c r="A182" s="433"/>
      <c r="B182" s="507"/>
      <c r="C182" s="433"/>
      <c r="D182" s="433"/>
      <c r="E182" s="433"/>
      <c r="F182" s="433"/>
    </row>
    <row r="183" spans="1:6" ht="12">
      <c r="A183" s="433"/>
      <c r="B183" s="507"/>
      <c r="C183" s="433"/>
      <c r="D183" s="433"/>
      <c r="E183" s="433"/>
      <c r="F183" s="433"/>
    </row>
    <row r="184" spans="1:6" ht="12">
      <c r="A184" s="433"/>
      <c r="B184" s="507"/>
      <c r="C184" s="433"/>
      <c r="D184" s="433"/>
      <c r="E184" s="433"/>
      <c r="F184" s="433"/>
    </row>
    <row r="185" spans="1:6" ht="12">
      <c r="A185" s="433"/>
      <c r="B185" s="507"/>
      <c r="C185" s="433"/>
      <c r="D185" s="433"/>
      <c r="E185" s="433"/>
      <c r="F185" s="433"/>
    </row>
    <row r="186" spans="1:6" ht="12">
      <c r="A186" s="433"/>
      <c r="B186" s="507"/>
      <c r="C186" s="433"/>
      <c r="D186" s="433"/>
      <c r="E186" s="433"/>
      <c r="F186" s="433"/>
    </row>
    <row r="187" spans="1:6" ht="12">
      <c r="A187" s="433"/>
      <c r="B187" s="507"/>
      <c r="C187" s="433"/>
      <c r="D187" s="433"/>
      <c r="E187" s="433"/>
      <c r="F187" s="433"/>
    </row>
    <row r="188" spans="1:6" ht="12">
      <c r="A188" s="433"/>
      <c r="B188" s="507"/>
      <c r="C188" s="433"/>
      <c r="D188" s="433"/>
      <c r="E188" s="433"/>
      <c r="F188" s="433"/>
    </row>
    <row r="189" spans="1:6" ht="12">
      <c r="A189" s="433"/>
      <c r="B189" s="507"/>
      <c r="C189" s="433"/>
      <c r="D189" s="433"/>
      <c r="E189" s="433"/>
      <c r="F189" s="433"/>
    </row>
    <row r="190" spans="1:6" ht="12">
      <c r="A190" s="433"/>
      <c r="B190" s="507"/>
      <c r="C190" s="433"/>
      <c r="D190" s="433"/>
      <c r="E190" s="433"/>
      <c r="F190" s="433"/>
    </row>
    <row r="191" spans="1:6" ht="12">
      <c r="A191" s="433"/>
      <c r="B191" s="507"/>
      <c r="C191" s="433"/>
      <c r="D191" s="433"/>
      <c r="E191" s="433"/>
      <c r="F191" s="433"/>
    </row>
    <row r="192" spans="1:6" ht="12">
      <c r="A192" s="433"/>
      <c r="B192" s="507"/>
      <c r="C192" s="433"/>
      <c r="D192" s="433"/>
      <c r="E192" s="433"/>
      <c r="F192" s="433"/>
    </row>
    <row r="193" spans="1:6" ht="12">
      <c r="A193" s="433"/>
      <c r="B193" s="507"/>
      <c r="C193" s="433"/>
      <c r="D193" s="433"/>
      <c r="E193" s="433"/>
      <c r="F193" s="433"/>
    </row>
    <row r="194" spans="1:6" ht="12">
      <c r="A194" s="433"/>
      <c r="B194" s="507"/>
      <c r="C194" s="433"/>
      <c r="D194" s="433"/>
      <c r="E194" s="433"/>
      <c r="F194" s="433"/>
    </row>
    <row r="195" spans="1:6" ht="12">
      <c r="A195" s="433"/>
      <c r="B195" s="507"/>
      <c r="C195" s="433"/>
      <c r="D195" s="433"/>
      <c r="E195" s="433"/>
      <c r="F195" s="433"/>
    </row>
    <row r="196" spans="1:6" ht="12">
      <c r="A196" s="433"/>
      <c r="B196" s="507"/>
      <c r="C196" s="433"/>
      <c r="D196" s="433"/>
      <c r="E196" s="433"/>
      <c r="F196" s="433"/>
    </row>
    <row r="197" spans="1:6" ht="12">
      <c r="A197" s="433"/>
      <c r="B197" s="507"/>
      <c r="C197" s="433"/>
      <c r="D197" s="433"/>
      <c r="E197" s="433"/>
      <c r="F197" s="433"/>
    </row>
    <row r="198" spans="1:6" ht="12">
      <c r="A198" s="433"/>
      <c r="B198" s="507"/>
      <c r="C198" s="433"/>
      <c r="D198" s="433"/>
      <c r="E198" s="433"/>
      <c r="F198" s="433"/>
    </row>
    <row r="199" spans="1:6" ht="12">
      <c r="A199" s="433"/>
      <c r="B199" s="507"/>
      <c r="C199" s="433"/>
      <c r="D199" s="433"/>
      <c r="E199" s="433"/>
      <c r="F199" s="433"/>
    </row>
    <row r="200" spans="1:6" ht="12">
      <c r="A200" s="433"/>
      <c r="B200" s="507"/>
      <c r="C200" s="433"/>
      <c r="D200" s="433"/>
      <c r="E200" s="433"/>
      <c r="F200" s="433"/>
    </row>
    <row r="201" spans="1:6" ht="12">
      <c r="A201" s="433"/>
      <c r="B201" s="507"/>
      <c r="C201" s="433"/>
      <c r="D201" s="433"/>
      <c r="E201" s="433"/>
      <c r="F201" s="433"/>
    </row>
    <row r="202" spans="1:6" ht="12">
      <c r="A202" s="433"/>
      <c r="B202" s="507"/>
      <c r="C202" s="433"/>
      <c r="D202" s="433"/>
      <c r="E202" s="433"/>
      <c r="F202" s="433"/>
    </row>
    <row r="203" spans="1:6" ht="12">
      <c r="A203" s="433"/>
      <c r="B203" s="507"/>
      <c r="C203" s="433"/>
      <c r="D203" s="433"/>
      <c r="E203" s="433"/>
      <c r="F203" s="433"/>
    </row>
    <row r="204" spans="1:6" ht="12">
      <c r="A204" s="433"/>
      <c r="B204" s="507"/>
      <c r="C204" s="433"/>
      <c r="D204" s="433"/>
      <c r="E204" s="433"/>
      <c r="F204" s="433"/>
    </row>
    <row r="205" spans="1:6" ht="12">
      <c r="A205" s="433"/>
      <c r="B205" s="507"/>
      <c r="C205" s="433"/>
      <c r="D205" s="433"/>
      <c r="E205" s="433"/>
      <c r="F205" s="433"/>
    </row>
    <row r="206" spans="1:6" ht="12">
      <c r="A206" s="433"/>
      <c r="B206" s="507"/>
      <c r="C206" s="433"/>
      <c r="D206" s="433"/>
      <c r="E206" s="433"/>
      <c r="F206" s="433"/>
    </row>
    <row r="207" spans="1:6" ht="12">
      <c r="A207" s="433"/>
      <c r="B207" s="507"/>
      <c r="C207" s="433"/>
      <c r="D207" s="433"/>
      <c r="E207" s="433"/>
      <c r="F207" s="433"/>
    </row>
    <row r="208" spans="1:6" ht="12">
      <c r="A208" s="433"/>
      <c r="B208" s="507"/>
      <c r="C208" s="433"/>
      <c r="D208" s="433"/>
      <c r="E208" s="433"/>
      <c r="F208" s="433"/>
    </row>
    <row r="209" spans="1:6" ht="12">
      <c r="A209" s="433"/>
      <c r="B209" s="507"/>
      <c r="C209" s="433"/>
      <c r="D209" s="433"/>
      <c r="E209" s="433"/>
      <c r="F209" s="433"/>
    </row>
    <row r="210" spans="1:6" ht="12">
      <c r="A210" s="433"/>
      <c r="B210" s="507"/>
      <c r="C210" s="433"/>
      <c r="D210" s="433"/>
      <c r="E210" s="433"/>
      <c r="F210" s="433"/>
    </row>
    <row r="211" spans="1:6" ht="12">
      <c r="A211" s="433"/>
      <c r="B211" s="507"/>
      <c r="C211" s="433"/>
      <c r="D211" s="433"/>
      <c r="E211" s="433"/>
      <c r="F211" s="433"/>
    </row>
    <row r="212" spans="1:6" ht="12">
      <c r="A212" s="433"/>
      <c r="B212" s="507"/>
      <c r="C212" s="433"/>
      <c r="D212" s="433"/>
      <c r="E212" s="433"/>
      <c r="F212" s="433"/>
    </row>
    <row r="213" spans="1:6" ht="12">
      <c r="A213" s="433"/>
      <c r="B213" s="507"/>
      <c r="C213" s="433"/>
      <c r="D213" s="433"/>
      <c r="E213" s="433"/>
      <c r="F213" s="433"/>
    </row>
    <row r="214" spans="1:6" ht="12">
      <c r="A214" s="433"/>
      <c r="B214" s="507"/>
      <c r="C214" s="433"/>
      <c r="D214" s="433"/>
      <c r="E214" s="433"/>
      <c r="F214" s="433"/>
    </row>
    <row r="215" spans="1:6" ht="12">
      <c r="A215" s="433"/>
      <c r="B215" s="507"/>
      <c r="C215" s="433"/>
      <c r="D215" s="433"/>
      <c r="E215" s="433"/>
      <c r="F215" s="433"/>
    </row>
    <row r="216" spans="1:6" ht="12">
      <c r="A216" s="433"/>
      <c r="B216" s="507"/>
      <c r="C216" s="433"/>
      <c r="D216" s="433"/>
      <c r="E216" s="433"/>
      <c r="F216" s="433"/>
    </row>
    <row r="217" spans="1:6" ht="12">
      <c r="A217" s="433"/>
      <c r="B217" s="507"/>
      <c r="C217" s="433"/>
      <c r="D217" s="433"/>
      <c r="E217" s="433"/>
      <c r="F217" s="433"/>
    </row>
    <row r="218" spans="1:6" ht="12">
      <c r="A218" s="433"/>
      <c r="B218" s="507"/>
      <c r="C218" s="433"/>
      <c r="D218" s="433"/>
      <c r="E218" s="433"/>
      <c r="F218" s="433"/>
    </row>
    <row r="219" spans="1:6" ht="12">
      <c r="A219" s="433"/>
      <c r="B219" s="507"/>
      <c r="C219" s="433"/>
      <c r="D219" s="433"/>
      <c r="E219" s="433"/>
      <c r="F219" s="433"/>
    </row>
    <row r="220" spans="1:6" ht="12">
      <c r="A220" s="433"/>
      <c r="B220" s="507"/>
      <c r="C220" s="433"/>
      <c r="D220" s="433"/>
      <c r="E220" s="433"/>
      <c r="F220" s="433"/>
    </row>
    <row r="221" spans="1:6" ht="12">
      <c r="A221" s="433"/>
      <c r="B221" s="507"/>
      <c r="C221" s="433"/>
      <c r="D221" s="433"/>
      <c r="E221" s="433"/>
      <c r="F221" s="433"/>
    </row>
    <row r="222" spans="1:6" ht="12">
      <c r="A222" s="433"/>
      <c r="B222" s="507"/>
      <c r="C222" s="433"/>
      <c r="D222" s="433"/>
      <c r="E222" s="433"/>
      <c r="F222" s="433"/>
    </row>
    <row r="223" spans="1:6" ht="12">
      <c r="A223" s="433"/>
      <c r="B223" s="507"/>
      <c r="C223" s="433"/>
      <c r="D223" s="433"/>
      <c r="E223" s="433"/>
      <c r="F223" s="433"/>
    </row>
    <row r="224" spans="1:6" ht="12">
      <c r="A224" s="433"/>
      <c r="B224" s="507"/>
      <c r="C224" s="433"/>
      <c r="D224" s="433"/>
      <c r="E224" s="433"/>
      <c r="F224" s="433"/>
    </row>
    <row r="225" spans="1:6" ht="12">
      <c r="A225" s="433"/>
      <c r="B225" s="507"/>
      <c r="C225" s="433"/>
      <c r="D225" s="433"/>
      <c r="E225" s="433"/>
      <c r="F225" s="433"/>
    </row>
    <row r="226" spans="1:6" ht="12">
      <c r="A226" s="433"/>
      <c r="B226" s="507"/>
      <c r="C226" s="433"/>
      <c r="D226" s="433"/>
      <c r="E226" s="433"/>
      <c r="F226" s="433"/>
    </row>
    <row r="227" spans="1:6" ht="12">
      <c r="A227" s="433"/>
      <c r="B227" s="507"/>
      <c r="C227" s="433"/>
      <c r="D227" s="433"/>
      <c r="E227" s="433"/>
      <c r="F227" s="433"/>
    </row>
    <row r="228" spans="1:6" ht="12">
      <c r="A228" s="433"/>
      <c r="B228" s="507"/>
      <c r="C228" s="433"/>
      <c r="D228" s="433"/>
      <c r="E228" s="433"/>
      <c r="F228" s="433"/>
    </row>
    <row r="229" spans="1:6" ht="12">
      <c r="A229" s="433"/>
      <c r="B229" s="507"/>
      <c r="C229" s="433"/>
      <c r="D229" s="433"/>
      <c r="E229" s="433"/>
      <c r="F229" s="433"/>
    </row>
    <row r="230" spans="1:6" ht="12">
      <c r="A230" s="433"/>
      <c r="B230" s="507"/>
      <c r="C230" s="433"/>
      <c r="D230" s="433"/>
      <c r="E230" s="433"/>
      <c r="F230" s="433"/>
    </row>
    <row r="231" spans="1:6" ht="12">
      <c r="A231" s="433"/>
      <c r="B231" s="507"/>
      <c r="C231" s="433"/>
      <c r="D231" s="433"/>
      <c r="E231" s="433"/>
      <c r="F231" s="433"/>
    </row>
    <row r="232" spans="1:6" ht="12">
      <c r="A232" s="433"/>
      <c r="B232" s="507"/>
      <c r="C232" s="433"/>
      <c r="D232" s="433"/>
      <c r="E232" s="433"/>
      <c r="F232" s="433"/>
    </row>
    <row r="233" spans="1:6" ht="12">
      <c r="A233" s="433"/>
      <c r="B233" s="507"/>
      <c r="C233" s="433"/>
      <c r="D233" s="433"/>
      <c r="E233" s="433"/>
      <c r="F233" s="433"/>
    </row>
    <row r="234" spans="1:6" ht="12">
      <c r="A234" s="433"/>
      <c r="B234" s="507"/>
      <c r="C234" s="433"/>
      <c r="D234" s="433"/>
      <c r="E234" s="433"/>
      <c r="F234" s="433"/>
    </row>
    <row r="235" spans="1:6" ht="12">
      <c r="A235" s="433"/>
      <c r="B235" s="507"/>
      <c r="C235" s="433"/>
      <c r="D235" s="433"/>
      <c r="E235" s="433"/>
      <c r="F235" s="433"/>
    </row>
    <row r="236" spans="1:6" ht="12">
      <c r="A236" s="433"/>
      <c r="B236" s="507"/>
      <c r="C236" s="433"/>
      <c r="D236" s="433"/>
      <c r="E236" s="433"/>
      <c r="F236" s="433"/>
    </row>
    <row r="237" spans="1:6" ht="12">
      <c r="A237" s="433"/>
      <c r="B237" s="507"/>
      <c r="C237" s="433"/>
      <c r="D237" s="433"/>
      <c r="E237" s="433"/>
      <c r="F237" s="433"/>
    </row>
    <row r="238" spans="1:6" ht="12">
      <c r="A238" s="433"/>
      <c r="B238" s="507"/>
      <c r="C238" s="433"/>
      <c r="D238" s="433"/>
      <c r="E238" s="433"/>
      <c r="F238" s="433"/>
    </row>
    <row r="239" spans="1:6" ht="12">
      <c r="A239" s="433"/>
      <c r="B239" s="507"/>
      <c r="C239" s="433"/>
      <c r="D239" s="433"/>
      <c r="E239" s="433"/>
      <c r="F239" s="433"/>
    </row>
    <row r="240" spans="1:6" ht="12">
      <c r="A240" s="433"/>
      <c r="B240" s="507"/>
      <c r="C240" s="433"/>
      <c r="D240" s="433"/>
      <c r="E240" s="433"/>
      <c r="F240" s="433"/>
    </row>
    <row r="241" spans="1:6" ht="12">
      <c r="A241" s="433"/>
      <c r="B241" s="507"/>
      <c r="C241" s="433"/>
      <c r="D241" s="433"/>
      <c r="E241" s="433"/>
      <c r="F241" s="433"/>
    </row>
    <row r="242" spans="1:6" ht="12">
      <c r="A242" s="433"/>
      <c r="B242" s="507"/>
      <c r="C242" s="433"/>
      <c r="D242" s="433"/>
      <c r="E242" s="433"/>
      <c r="F242" s="433"/>
    </row>
    <row r="243" spans="1:6" ht="12">
      <c r="A243" s="433"/>
      <c r="B243" s="507"/>
      <c r="C243" s="433"/>
      <c r="D243" s="433"/>
      <c r="E243" s="433"/>
      <c r="F243" s="433"/>
    </row>
    <row r="244" spans="1:6" ht="12">
      <c r="A244" s="433"/>
      <c r="B244" s="507"/>
      <c r="C244" s="433"/>
      <c r="D244" s="433"/>
      <c r="E244" s="433"/>
      <c r="F244" s="433"/>
    </row>
    <row r="245" spans="1:6" ht="12">
      <c r="A245" s="433"/>
      <c r="B245" s="507"/>
      <c r="C245" s="433"/>
      <c r="D245" s="433"/>
      <c r="E245" s="433"/>
      <c r="F245" s="433"/>
    </row>
    <row r="246" spans="1:6" ht="12">
      <c r="A246" s="433"/>
      <c r="B246" s="507"/>
      <c r="C246" s="433"/>
      <c r="D246" s="433"/>
      <c r="E246" s="433"/>
      <c r="F246" s="433"/>
    </row>
    <row r="247" spans="1:6" ht="12">
      <c r="A247" s="433"/>
      <c r="B247" s="507"/>
      <c r="C247" s="433"/>
      <c r="D247" s="433"/>
      <c r="E247" s="433"/>
      <c r="F247" s="433"/>
    </row>
    <row r="248" spans="1:6" ht="12">
      <c r="A248" s="433"/>
      <c r="B248" s="507"/>
      <c r="C248" s="433"/>
      <c r="D248" s="433"/>
      <c r="E248" s="433"/>
      <c r="F248" s="433"/>
    </row>
    <row r="249" spans="1:6" ht="12">
      <c r="A249" s="433"/>
      <c r="B249" s="507"/>
      <c r="C249" s="433"/>
      <c r="D249" s="433"/>
      <c r="E249" s="433"/>
      <c r="F249" s="433"/>
    </row>
    <row r="250" spans="1:6" ht="12">
      <c r="A250" s="433"/>
      <c r="B250" s="507"/>
      <c r="C250" s="433"/>
      <c r="D250" s="433"/>
      <c r="E250" s="433"/>
      <c r="F250" s="433"/>
    </row>
    <row r="251" spans="1:6" ht="12">
      <c r="A251" s="433"/>
      <c r="B251" s="507"/>
      <c r="C251" s="433"/>
      <c r="D251" s="433"/>
      <c r="E251" s="433"/>
      <c r="F251" s="433"/>
    </row>
    <row r="252" spans="1:6" ht="12">
      <c r="A252" s="433"/>
      <c r="B252" s="507"/>
      <c r="C252" s="433"/>
      <c r="D252" s="433"/>
      <c r="E252" s="433"/>
      <c r="F252" s="433"/>
    </row>
    <row r="253" spans="1:6" ht="12">
      <c r="A253" s="433"/>
      <c r="B253" s="507"/>
      <c r="C253" s="433"/>
      <c r="D253" s="433"/>
      <c r="E253" s="433"/>
      <c r="F253" s="433"/>
    </row>
    <row r="254" spans="1:6" ht="12">
      <c r="A254" s="433"/>
      <c r="B254" s="507"/>
      <c r="C254" s="433"/>
      <c r="D254" s="433"/>
      <c r="E254" s="433"/>
      <c r="F254" s="433"/>
    </row>
    <row r="255" spans="1:6" ht="12">
      <c r="A255" s="433"/>
      <c r="B255" s="507"/>
      <c r="C255" s="433"/>
      <c r="D255" s="433"/>
      <c r="E255" s="433"/>
      <c r="F255" s="433"/>
    </row>
    <row r="256" spans="1:6" ht="12">
      <c r="A256" s="433"/>
      <c r="B256" s="507"/>
      <c r="C256" s="433"/>
      <c r="D256" s="433"/>
      <c r="E256" s="433"/>
      <c r="F256" s="433"/>
    </row>
    <row r="257" spans="1:6" ht="12">
      <c r="A257" s="433"/>
      <c r="B257" s="507"/>
      <c r="C257" s="433"/>
      <c r="D257" s="433"/>
      <c r="E257" s="433"/>
      <c r="F257" s="433"/>
    </row>
    <row r="258" spans="1:6" ht="12">
      <c r="A258" s="433"/>
      <c r="B258" s="507"/>
      <c r="C258" s="433"/>
      <c r="D258" s="433"/>
      <c r="E258" s="433"/>
      <c r="F258" s="433"/>
    </row>
    <row r="259" spans="1:6" ht="12">
      <c r="A259" s="433"/>
      <c r="B259" s="507"/>
      <c r="C259" s="433"/>
      <c r="D259" s="433"/>
      <c r="E259" s="433"/>
      <c r="F259" s="433"/>
    </row>
    <row r="260" spans="1:6" ht="12">
      <c r="A260" s="433"/>
      <c r="B260" s="507"/>
      <c r="C260" s="433"/>
      <c r="D260" s="433"/>
      <c r="E260" s="433"/>
      <c r="F260" s="433"/>
    </row>
    <row r="261" spans="1:6" ht="12">
      <c r="A261" s="433"/>
      <c r="B261" s="507"/>
      <c r="C261" s="433"/>
      <c r="D261" s="433"/>
      <c r="E261" s="433"/>
      <c r="F261" s="433"/>
    </row>
    <row r="262" spans="1:6" ht="12">
      <c r="A262" s="433"/>
      <c r="B262" s="507"/>
      <c r="C262" s="433"/>
      <c r="D262" s="433"/>
      <c r="E262" s="433"/>
      <c r="F262" s="433"/>
    </row>
    <row r="263" spans="1:6" ht="12">
      <c r="A263" s="433"/>
      <c r="B263" s="507"/>
      <c r="C263" s="433"/>
      <c r="D263" s="433"/>
      <c r="E263" s="433"/>
      <c r="F263" s="433"/>
    </row>
    <row r="264" spans="1:6" ht="12">
      <c r="A264" s="433"/>
      <c r="B264" s="507"/>
      <c r="C264" s="433"/>
      <c r="D264" s="433"/>
      <c r="E264" s="433"/>
      <c r="F264" s="433"/>
    </row>
    <row r="265" spans="1:6" ht="12">
      <c r="A265" s="433"/>
      <c r="B265" s="507"/>
      <c r="C265" s="433"/>
      <c r="D265" s="433"/>
      <c r="E265" s="433"/>
      <c r="F265" s="433"/>
    </row>
    <row r="266" spans="1:6" ht="12">
      <c r="A266" s="433"/>
      <c r="B266" s="507"/>
      <c r="C266" s="433"/>
      <c r="D266" s="433"/>
      <c r="E266" s="433"/>
      <c r="F266" s="433"/>
    </row>
    <row r="267" spans="1:6" ht="12">
      <c r="A267" s="433"/>
      <c r="B267" s="507"/>
      <c r="C267" s="433"/>
      <c r="D267" s="433"/>
      <c r="E267" s="433"/>
      <c r="F267" s="433"/>
    </row>
    <row r="268" spans="1:6" ht="12">
      <c r="A268" s="433"/>
      <c r="B268" s="507"/>
      <c r="C268" s="433"/>
      <c r="D268" s="433"/>
      <c r="E268" s="433"/>
      <c r="F268" s="433"/>
    </row>
    <row r="269" spans="1:6" ht="12">
      <c r="A269" s="433"/>
      <c r="B269" s="507"/>
      <c r="C269" s="433"/>
      <c r="D269" s="433"/>
      <c r="E269" s="433"/>
      <c r="F269" s="433"/>
    </row>
    <row r="270" spans="1:6" ht="12">
      <c r="A270" s="433"/>
      <c r="B270" s="507"/>
      <c r="C270" s="433"/>
      <c r="D270" s="433"/>
      <c r="E270" s="433"/>
      <c r="F270" s="433"/>
    </row>
    <row r="271" spans="1:6" ht="12">
      <c r="A271" s="433"/>
      <c r="B271" s="507"/>
      <c r="C271" s="433"/>
      <c r="D271" s="433"/>
      <c r="E271" s="433"/>
      <c r="F271" s="433"/>
    </row>
    <row r="272" spans="1:6" ht="12">
      <c r="A272" s="433"/>
      <c r="B272" s="507"/>
      <c r="C272" s="433"/>
      <c r="D272" s="433"/>
      <c r="E272" s="433"/>
      <c r="F272" s="433"/>
    </row>
    <row r="273" spans="1:6" ht="12">
      <c r="A273" s="433"/>
      <c r="B273" s="507"/>
      <c r="C273" s="433"/>
      <c r="D273" s="433"/>
      <c r="E273" s="433"/>
      <c r="F273" s="433"/>
    </row>
    <row r="274" spans="1:6" ht="12">
      <c r="A274" s="433"/>
      <c r="B274" s="507"/>
      <c r="C274" s="433"/>
      <c r="D274" s="433"/>
      <c r="E274" s="433"/>
      <c r="F274" s="433"/>
    </row>
    <row r="275" spans="1:6" ht="12">
      <c r="A275" s="433"/>
      <c r="B275" s="507"/>
      <c r="C275" s="433"/>
      <c r="D275" s="433"/>
      <c r="E275" s="433"/>
      <c r="F275" s="433"/>
    </row>
    <row r="276" spans="1:6" ht="12">
      <c r="A276" s="433"/>
      <c r="B276" s="507"/>
      <c r="C276" s="433"/>
      <c r="D276" s="433"/>
      <c r="E276" s="433"/>
      <c r="F276" s="433"/>
    </row>
    <row r="277" spans="1:6" ht="12">
      <c r="A277" s="433"/>
      <c r="B277" s="507"/>
      <c r="C277" s="433"/>
      <c r="D277" s="433"/>
      <c r="E277" s="433"/>
      <c r="F277" s="433"/>
    </row>
    <row r="278" spans="1:6" ht="12">
      <c r="A278" s="433"/>
      <c r="B278" s="507"/>
      <c r="C278" s="433"/>
      <c r="D278" s="433"/>
      <c r="E278" s="433"/>
      <c r="F278" s="433"/>
    </row>
    <row r="279" spans="1:6" ht="12">
      <c r="A279" s="433"/>
      <c r="B279" s="507"/>
      <c r="C279" s="433"/>
      <c r="D279" s="433"/>
      <c r="E279" s="433"/>
      <c r="F279" s="433"/>
    </row>
    <row r="280" spans="1:6" ht="12">
      <c r="A280" s="433"/>
      <c r="B280" s="507"/>
      <c r="C280" s="433"/>
      <c r="D280" s="433"/>
      <c r="E280" s="433"/>
      <c r="F280" s="433"/>
    </row>
    <row r="281" spans="1:6" ht="12">
      <c r="A281" s="433"/>
      <c r="B281" s="507"/>
      <c r="C281" s="433"/>
      <c r="D281" s="433"/>
      <c r="E281" s="433"/>
      <c r="F281" s="433"/>
    </row>
    <row r="282" spans="1:6" ht="12">
      <c r="A282" s="433"/>
      <c r="B282" s="507"/>
      <c r="C282" s="433"/>
      <c r="D282" s="433"/>
      <c r="E282" s="433"/>
      <c r="F282" s="433"/>
    </row>
    <row r="283" spans="1:6" ht="12">
      <c r="A283" s="433"/>
      <c r="B283" s="507"/>
      <c r="C283" s="433"/>
      <c r="D283" s="433"/>
      <c r="E283" s="433"/>
      <c r="F283" s="433"/>
    </row>
    <row r="284" spans="1:6" ht="12">
      <c r="A284" s="433"/>
      <c r="B284" s="507"/>
      <c r="C284" s="433"/>
      <c r="D284" s="433"/>
      <c r="E284" s="433"/>
      <c r="F284" s="433"/>
    </row>
    <row r="285" spans="1:6" ht="12">
      <c r="A285" s="433"/>
      <c r="B285" s="507"/>
      <c r="C285" s="433"/>
      <c r="D285" s="433"/>
      <c r="E285" s="433"/>
      <c r="F285" s="433"/>
    </row>
    <row r="286" spans="1:6" ht="12">
      <c r="A286" s="433"/>
      <c r="B286" s="507"/>
      <c r="C286" s="433"/>
      <c r="D286" s="433"/>
      <c r="E286" s="433"/>
      <c r="F286" s="433"/>
    </row>
    <row r="287" spans="1:6" ht="12">
      <c r="A287" s="433"/>
      <c r="B287" s="507"/>
      <c r="C287" s="433"/>
      <c r="D287" s="433"/>
      <c r="E287" s="433"/>
      <c r="F287" s="433"/>
    </row>
    <row r="288" spans="1:6" ht="12">
      <c r="A288" s="433"/>
      <c r="B288" s="507"/>
      <c r="C288" s="433"/>
      <c r="D288" s="433"/>
      <c r="E288" s="433"/>
      <c r="F288" s="433"/>
    </row>
    <row r="289" spans="1:6" ht="12">
      <c r="A289" s="433"/>
      <c r="B289" s="507"/>
      <c r="C289" s="433"/>
      <c r="D289" s="433"/>
      <c r="E289" s="433"/>
      <c r="F289" s="433"/>
    </row>
    <row r="290" spans="1:6" ht="12">
      <c r="A290" s="433"/>
      <c r="B290" s="507"/>
      <c r="C290" s="433"/>
      <c r="D290" s="433"/>
      <c r="E290" s="433"/>
      <c r="F290" s="433"/>
    </row>
    <row r="291" spans="1:6" ht="12">
      <c r="A291" s="433"/>
      <c r="B291" s="507"/>
      <c r="C291" s="433"/>
      <c r="D291" s="433"/>
      <c r="E291" s="433"/>
      <c r="F291" s="433"/>
    </row>
    <row r="292" spans="1:6" ht="12">
      <c r="A292" s="433"/>
      <c r="B292" s="507"/>
      <c r="C292" s="433"/>
      <c r="D292" s="433"/>
      <c r="E292" s="433"/>
      <c r="F292" s="433"/>
    </row>
    <row r="293" spans="1:6" ht="12">
      <c r="A293" s="433"/>
      <c r="B293" s="507"/>
      <c r="C293" s="433"/>
      <c r="D293" s="433"/>
      <c r="E293" s="433"/>
      <c r="F293" s="433"/>
    </row>
    <row r="294" spans="1:6" ht="12">
      <c r="A294" s="433"/>
      <c r="B294" s="507"/>
      <c r="C294" s="433"/>
      <c r="D294" s="433"/>
      <c r="E294" s="433"/>
      <c r="F294" s="433"/>
    </row>
    <row r="295" spans="1:6" ht="12">
      <c r="A295" s="433"/>
      <c r="B295" s="507"/>
      <c r="C295" s="433"/>
      <c r="D295" s="433"/>
      <c r="E295" s="433"/>
      <c r="F295" s="433"/>
    </row>
    <row r="296" spans="1:6" ht="12">
      <c r="A296" s="433"/>
      <c r="B296" s="507"/>
      <c r="C296" s="433"/>
      <c r="D296" s="433"/>
      <c r="E296" s="433"/>
      <c r="F296" s="433"/>
    </row>
    <row r="297" spans="1:6" ht="12">
      <c r="A297" s="433"/>
      <c r="B297" s="507"/>
      <c r="C297" s="433"/>
      <c r="D297" s="433"/>
      <c r="E297" s="433"/>
      <c r="F297" s="433"/>
    </row>
    <row r="298" spans="1:6" ht="12">
      <c r="A298" s="433"/>
      <c r="B298" s="507"/>
      <c r="C298" s="433"/>
      <c r="D298" s="433"/>
      <c r="E298" s="433"/>
      <c r="F298" s="433"/>
    </row>
    <row r="299" spans="1:6" ht="12">
      <c r="A299" s="433"/>
      <c r="B299" s="507"/>
      <c r="C299" s="433"/>
      <c r="D299" s="433"/>
      <c r="E299" s="433"/>
      <c r="F299" s="433"/>
    </row>
    <row r="300" spans="1:6" ht="12">
      <c r="A300" s="433"/>
      <c r="B300" s="507"/>
      <c r="C300" s="433"/>
      <c r="D300" s="433"/>
      <c r="E300" s="433"/>
      <c r="F300" s="433"/>
    </row>
    <row r="301" spans="1:6" ht="12">
      <c r="A301" s="433"/>
      <c r="B301" s="507"/>
      <c r="C301" s="433"/>
      <c r="D301" s="433"/>
      <c r="E301" s="433"/>
      <c r="F301" s="433"/>
    </row>
    <row r="302" spans="1:6" ht="12">
      <c r="A302" s="433"/>
      <c r="B302" s="507"/>
      <c r="C302" s="433"/>
      <c r="D302" s="433"/>
      <c r="E302" s="433"/>
      <c r="F302" s="433"/>
    </row>
    <row r="303" spans="1:6" ht="12">
      <c r="A303" s="433"/>
      <c r="B303" s="507"/>
      <c r="C303" s="433"/>
      <c r="D303" s="433"/>
      <c r="E303" s="433"/>
      <c r="F303" s="433"/>
    </row>
    <row r="304" spans="1:6" ht="12">
      <c r="A304" s="433"/>
      <c r="B304" s="507"/>
      <c r="C304" s="433"/>
      <c r="D304" s="433"/>
      <c r="E304" s="433"/>
      <c r="F304" s="433"/>
    </row>
    <row r="305" spans="1:6" ht="12">
      <c r="A305" s="433"/>
      <c r="B305" s="507"/>
      <c r="C305" s="433"/>
      <c r="D305" s="433"/>
      <c r="E305" s="433"/>
      <c r="F305" s="433"/>
    </row>
    <row r="306" spans="1:6" ht="12">
      <c r="A306" s="433"/>
      <c r="B306" s="507"/>
      <c r="C306" s="433"/>
      <c r="D306" s="433"/>
      <c r="E306" s="433"/>
      <c r="F306" s="433"/>
    </row>
    <row r="307" spans="1:6" ht="12">
      <c r="A307" s="433"/>
      <c r="B307" s="507"/>
      <c r="C307" s="433"/>
      <c r="D307" s="433"/>
      <c r="E307" s="433"/>
      <c r="F307" s="433"/>
    </row>
    <row r="308" spans="1:6" ht="12">
      <c r="A308" s="433"/>
      <c r="B308" s="507"/>
      <c r="C308" s="433"/>
      <c r="D308" s="433"/>
      <c r="E308" s="433"/>
      <c r="F308" s="433"/>
    </row>
    <row r="309" spans="1:6" ht="12">
      <c r="A309" s="433"/>
      <c r="B309" s="507"/>
      <c r="C309" s="433"/>
      <c r="D309" s="433"/>
      <c r="E309" s="433"/>
      <c r="F309" s="433"/>
    </row>
    <row r="310" spans="1:6" ht="12">
      <c r="A310" s="433"/>
      <c r="B310" s="507"/>
      <c r="C310" s="433"/>
      <c r="D310" s="433"/>
      <c r="E310" s="433"/>
      <c r="F310" s="433"/>
    </row>
    <row r="311" spans="1:6" ht="12">
      <c r="A311" s="433"/>
      <c r="B311" s="507"/>
      <c r="C311" s="433"/>
      <c r="D311" s="433"/>
      <c r="E311" s="433"/>
      <c r="F311" s="433"/>
    </row>
    <row r="312" spans="1:6" ht="12">
      <c r="A312" s="433"/>
      <c r="B312" s="507"/>
      <c r="C312" s="433"/>
      <c r="D312" s="433"/>
      <c r="E312" s="433"/>
      <c r="F312" s="433"/>
    </row>
    <row r="313" spans="1:6" ht="12">
      <c r="A313" s="433"/>
      <c r="B313" s="507"/>
      <c r="C313" s="433"/>
      <c r="D313" s="433"/>
      <c r="E313" s="433"/>
      <c r="F313" s="433"/>
    </row>
    <row r="314" spans="1:6" ht="12">
      <c r="A314" s="433"/>
      <c r="B314" s="507"/>
      <c r="C314" s="433"/>
      <c r="D314" s="433"/>
      <c r="E314" s="433"/>
      <c r="F314" s="433"/>
    </row>
    <row r="315" spans="1:6" ht="12">
      <c r="A315" s="433"/>
      <c r="B315" s="507"/>
      <c r="C315" s="433"/>
      <c r="D315" s="433"/>
      <c r="E315" s="433"/>
      <c r="F315" s="433"/>
    </row>
    <row r="316" spans="1:6" ht="12">
      <c r="A316" s="433"/>
      <c r="B316" s="507"/>
      <c r="C316" s="433"/>
      <c r="D316" s="433"/>
      <c r="E316" s="433"/>
      <c r="F316" s="433"/>
    </row>
    <row r="317" spans="1:6" ht="12">
      <c r="A317" s="433"/>
      <c r="B317" s="507"/>
      <c r="C317" s="433"/>
      <c r="D317" s="433"/>
      <c r="E317" s="433"/>
      <c r="F317" s="433"/>
    </row>
    <row r="318" spans="1:6" ht="12">
      <c r="A318" s="433"/>
      <c r="B318" s="507"/>
      <c r="C318" s="433"/>
      <c r="D318" s="433"/>
      <c r="E318" s="433"/>
      <c r="F318" s="433"/>
    </row>
    <row r="319" spans="1:6" ht="12">
      <c r="A319" s="433"/>
      <c r="B319" s="507"/>
      <c r="C319" s="433"/>
      <c r="D319" s="433"/>
      <c r="E319" s="433"/>
      <c r="F319" s="433"/>
    </row>
    <row r="320" spans="1:6" ht="12">
      <c r="A320" s="433"/>
      <c r="B320" s="507"/>
      <c r="C320" s="433"/>
      <c r="D320" s="433"/>
      <c r="E320" s="433"/>
      <c r="F320" s="433"/>
    </row>
    <row r="321" spans="1:6" ht="12">
      <c r="A321" s="433"/>
      <c r="B321" s="507"/>
      <c r="C321" s="433"/>
      <c r="D321" s="433"/>
      <c r="E321" s="433"/>
      <c r="F321" s="433"/>
    </row>
    <row r="322" spans="1:6" ht="12">
      <c r="A322" s="433"/>
      <c r="B322" s="507"/>
      <c r="C322" s="433"/>
      <c r="D322" s="433"/>
      <c r="E322" s="433"/>
      <c r="F322" s="433"/>
    </row>
    <row r="323" spans="1:6" ht="12">
      <c r="A323" s="433"/>
      <c r="B323" s="507"/>
      <c r="C323" s="433"/>
      <c r="D323" s="433"/>
      <c r="E323" s="433"/>
      <c r="F323" s="433"/>
    </row>
    <row r="324" spans="1:6" ht="12">
      <c r="A324" s="433"/>
      <c r="B324" s="507"/>
      <c r="C324" s="433"/>
      <c r="D324" s="433"/>
      <c r="E324" s="433"/>
      <c r="F324" s="433"/>
    </row>
    <row r="325" spans="1:6" ht="12">
      <c r="A325" s="433"/>
      <c r="B325" s="507"/>
      <c r="C325" s="433"/>
      <c r="D325" s="433"/>
      <c r="E325" s="433"/>
      <c r="F325" s="433"/>
    </row>
    <row r="326" spans="1:6" ht="12">
      <c r="A326" s="433"/>
      <c r="B326" s="507"/>
      <c r="C326" s="433"/>
      <c r="D326" s="433"/>
      <c r="E326" s="433"/>
      <c r="F326" s="433"/>
    </row>
    <row r="327" spans="1:6" ht="12">
      <c r="A327" s="433"/>
      <c r="B327" s="507"/>
      <c r="C327" s="433"/>
      <c r="D327" s="433"/>
      <c r="E327" s="433"/>
      <c r="F327" s="433"/>
    </row>
    <row r="328" spans="1:6" ht="12">
      <c r="A328" s="433"/>
      <c r="B328" s="507"/>
      <c r="C328" s="433"/>
      <c r="D328" s="433"/>
      <c r="E328" s="433"/>
      <c r="F328" s="433"/>
    </row>
    <row r="329" spans="1:6" ht="12">
      <c r="A329" s="433"/>
      <c r="B329" s="507"/>
      <c r="C329" s="433"/>
      <c r="D329" s="433"/>
      <c r="E329" s="433"/>
      <c r="F329" s="433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5" sqref="F25"/>
    </sheetView>
  </sheetViews>
  <sheetFormatPr defaultColWidth="10.75390625" defaultRowHeight="12.75"/>
  <cols>
    <col min="1" max="1" width="52.75390625" style="377" customWidth="1"/>
    <col min="2" max="2" width="9.125" style="563" customWidth="1"/>
    <col min="3" max="5" width="12.75390625" style="377" customWidth="1"/>
    <col min="6" max="6" width="11.375" style="377" customWidth="1"/>
    <col min="7" max="7" width="12.375" style="377" customWidth="1"/>
    <col min="8" max="8" width="14.125" style="377" customWidth="1"/>
    <col min="9" max="9" width="14.00390625" style="377" customWidth="1"/>
    <col min="10" max="16384" width="10.75390625" style="377" customWidth="1"/>
  </cols>
  <sheetData>
    <row r="1" spans="1:9" ht="12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">
      <c r="A2" s="509"/>
      <c r="B2" s="510"/>
      <c r="C2" s="511"/>
      <c r="D2" s="512"/>
      <c r="E2" s="511" t="s">
        <v>833</v>
      </c>
      <c r="F2" s="511"/>
      <c r="G2" s="511"/>
      <c r="H2" s="509"/>
      <c r="I2" s="509"/>
    </row>
    <row r="3" spans="1:9" ht="12">
      <c r="A3" s="509"/>
      <c r="B3" s="510"/>
      <c r="C3" s="513" t="s">
        <v>834</v>
      </c>
      <c r="D3" s="513"/>
      <c r="E3" s="513"/>
      <c r="F3" s="513"/>
      <c r="G3" s="513"/>
      <c r="H3" s="509"/>
      <c r="I3" s="509"/>
    </row>
    <row r="4" spans="1:9" ht="15" customHeight="1">
      <c r="A4" s="514" t="s">
        <v>434</v>
      </c>
      <c r="B4" s="515"/>
      <c r="C4" s="629" t="str">
        <f>'[3]справка №1-БАЛАНС'!E3</f>
        <v>АЛФА ФИНАНС ХОЛДИНГ АД</v>
      </c>
      <c r="D4" s="649"/>
      <c r="E4" s="649"/>
      <c r="F4" s="515"/>
      <c r="G4" s="516" t="s">
        <v>53</v>
      </c>
      <c r="H4" s="516"/>
      <c r="I4" s="517">
        <f>'[3]справка №1-БАЛАНС'!H3</f>
        <v>130110044</v>
      </c>
    </row>
    <row r="5" spans="1:9" ht="15">
      <c r="A5" s="518" t="s">
        <v>56</v>
      </c>
      <c r="B5" s="519"/>
      <c r="C5" s="659" t="str">
        <f>'справка №1-БАЛАНС'!E5</f>
        <v>01.01.2015-30.09.2015</v>
      </c>
      <c r="D5" s="660"/>
      <c r="E5" s="660"/>
      <c r="F5" s="519"/>
      <c r="G5" s="212" t="s">
        <v>55</v>
      </c>
      <c r="H5" s="520"/>
      <c r="I5" s="521" t="str">
        <f>'[4]справка №1-БАЛАНС'!H4</f>
        <v> </v>
      </c>
    </row>
    <row r="6" spans="1:9" ht="12">
      <c r="A6" s="361"/>
      <c r="B6" s="522"/>
      <c r="C6" s="358"/>
      <c r="D6" s="358"/>
      <c r="E6" s="298"/>
      <c r="F6" s="358"/>
      <c r="G6" s="358"/>
      <c r="H6" s="358"/>
      <c r="I6" s="361" t="s">
        <v>835</v>
      </c>
    </row>
    <row r="7" spans="1:9" s="528" customFormat="1" ht="12">
      <c r="A7" s="523" t="s">
        <v>514</v>
      </c>
      <c r="B7" s="524"/>
      <c r="C7" s="523" t="s">
        <v>836</v>
      </c>
      <c r="D7" s="525"/>
      <c r="E7" s="526"/>
      <c r="F7" s="527" t="s">
        <v>837</v>
      </c>
      <c r="G7" s="527"/>
      <c r="H7" s="527"/>
      <c r="I7" s="527"/>
    </row>
    <row r="8" spans="1:9" s="528" customFormat="1" ht="21.75" customHeight="1">
      <c r="A8" s="523"/>
      <c r="B8" s="529" t="s">
        <v>59</v>
      </c>
      <c r="C8" s="530" t="s">
        <v>838</v>
      </c>
      <c r="D8" s="530" t="s">
        <v>839</v>
      </c>
      <c r="E8" s="530" t="s">
        <v>840</v>
      </c>
      <c r="F8" s="526" t="s">
        <v>841</v>
      </c>
      <c r="G8" s="531" t="s">
        <v>842</v>
      </c>
      <c r="H8" s="531"/>
      <c r="I8" s="531" t="s">
        <v>843</v>
      </c>
    </row>
    <row r="9" spans="1:9" s="528" customFormat="1" ht="15.75" customHeight="1">
      <c r="A9" s="523"/>
      <c r="B9" s="532"/>
      <c r="C9" s="533"/>
      <c r="D9" s="533"/>
      <c r="E9" s="533"/>
      <c r="F9" s="526"/>
      <c r="G9" s="534" t="s">
        <v>586</v>
      </c>
      <c r="H9" s="534" t="s">
        <v>587</v>
      </c>
      <c r="I9" s="531"/>
    </row>
    <row r="10" spans="1:9" s="538" customFormat="1" ht="12">
      <c r="A10" s="535" t="s">
        <v>65</v>
      </c>
      <c r="B10" s="536" t="s">
        <v>66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844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5">
      <c r="A12" s="541" t="s">
        <v>845</v>
      </c>
      <c r="B12" s="542" t="s">
        <v>846</v>
      </c>
      <c r="C12" s="309"/>
      <c r="D12" s="543"/>
      <c r="E12" s="543"/>
      <c r="F12" s="543"/>
      <c r="G12" s="543"/>
      <c r="H12" s="543"/>
      <c r="I12" s="544">
        <f aca="true" t="shared" si="0" ref="I12:I17">F12+G12-H12</f>
        <v>0</v>
      </c>
    </row>
    <row r="13" spans="1:9" s="538" customFormat="1" ht="12">
      <c r="A13" s="541" t="s">
        <v>847</v>
      </c>
      <c r="B13" s="542" t="s">
        <v>848</v>
      </c>
      <c r="C13" s="543"/>
      <c r="D13" s="543"/>
      <c r="E13" s="543"/>
      <c r="F13" s="543"/>
      <c r="G13" s="543"/>
      <c r="H13" s="543"/>
      <c r="I13" s="544">
        <f t="shared" si="0"/>
        <v>0</v>
      </c>
    </row>
    <row r="14" spans="1:9" s="538" customFormat="1" ht="12">
      <c r="A14" s="541" t="s">
        <v>646</v>
      </c>
      <c r="B14" s="542" t="s">
        <v>849</v>
      </c>
      <c r="C14" s="545"/>
      <c r="D14" s="545"/>
      <c r="E14" s="545"/>
      <c r="F14" s="545"/>
      <c r="G14" s="545"/>
      <c r="H14" s="545"/>
      <c r="I14" s="544">
        <f t="shared" si="0"/>
        <v>0</v>
      </c>
    </row>
    <row r="15" spans="1:9" s="538" customFormat="1" ht="12">
      <c r="A15" s="541" t="s">
        <v>850</v>
      </c>
      <c r="B15" s="542" t="s">
        <v>851</v>
      </c>
      <c r="C15" s="543"/>
      <c r="D15" s="543"/>
      <c r="E15" s="543"/>
      <c r="F15" s="543"/>
      <c r="G15" s="543"/>
      <c r="H15" s="543"/>
      <c r="I15" s="544">
        <f t="shared" si="0"/>
        <v>0</v>
      </c>
    </row>
    <row r="16" spans="1:9" s="538" customFormat="1" ht="12">
      <c r="A16" s="541" t="s">
        <v>129</v>
      </c>
      <c r="B16" s="542" t="s">
        <v>852</v>
      </c>
      <c r="C16" s="543"/>
      <c r="D16" s="543"/>
      <c r="E16" s="543"/>
      <c r="F16" s="543"/>
      <c r="G16" s="543"/>
      <c r="H16" s="543"/>
      <c r="I16" s="544">
        <f t="shared" si="0"/>
        <v>0</v>
      </c>
    </row>
    <row r="17" spans="1:9" s="538" customFormat="1" ht="12">
      <c r="A17" s="546" t="s">
        <v>615</v>
      </c>
      <c r="B17" s="547" t="s">
        <v>853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4">
        <f t="shared" si="0"/>
        <v>0</v>
      </c>
    </row>
    <row r="18" spans="1:9" s="538" customFormat="1" ht="12">
      <c r="A18" s="539" t="s">
        <v>854</v>
      </c>
      <c r="B18" s="548"/>
      <c r="C18" s="544"/>
      <c r="D18" s="544"/>
      <c r="E18" s="544"/>
      <c r="F18" s="544"/>
      <c r="G18" s="544"/>
      <c r="H18" s="544"/>
      <c r="I18" s="544"/>
    </row>
    <row r="19" spans="1:16" s="538" customFormat="1" ht="12">
      <c r="A19" s="541" t="s">
        <v>845</v>
      </c>
      <c r="B19" s="542" t="s">
        <v>855</v>
      </c>
      <c r="C19" s="543"/>
      <c r="D19" s="543"/>
      <c r="E19" s="543"/>
      <c r="F19" s="543"/>
      <c r="G19" s="543"/>
      <c r="H19" s="543"/>
      <c r="I19" s="544">
        <f aca="true" t="shared" si="2" ref="I19:I26">F19+G19-H19</f>
        <v>0</v>
      </c>
      <c r="J19" s="549"/>
      <c r="K19" s="549"/>
      <c r="L19" s="549"/>
      <c r="M19" s="549"/>
      <c r="N19" s="549"/>
      <c r="O19" s="549"/>
      <c r="P19" s="549"/>
    </row>
    <row r="20" spans="1:16" s="538" customFormat="1" ht="12">
      <c r="A20" s="541" t="s">
        <v>856</v>
      </c>
      <c r="B20" s="542" t="s">
        <v>857</v>
      </c>
      <c r="C20" s="543"/>
      <c r="D20" s="543"/>
      <c r="E20" s="543"/>
      <c r="F20" s="543"/>
      <c r="G20" s="543"/>
      <c r="H20" s="543"/>
      <c r="I20" s="544">
        <f t="shared" si="2"/>
        <v>0</v>
      </c>
      <c r="J20" s="549"/>
      <c r="K20" s="549"/>
      <c r="L20" s="549"/>
      <c r="M20" s="549"/>
      <c r="N20" s="549"/>
      <c r="O20" s="549"/>
      <c r="P20" s="549"/>
    </row>
    <row r="21" spans="1:16" s="538" customFormat="1" ht="12">
      <c r="A21" s="541" t="s">
        <v>858</v>
      </c>
      <c r="B21" s="542" t="s">
        <v>859</v>
      </c>
      <c r="C21" s="543"/>
      <c r="D21" s="543"/>
      <c r="E21" s="543"/>
      <c r="F21" s="543">
        <f>'справка №1-БАЛАНС'!C83</f>
        <v>612</v>
      </c>
      <c r="G21" s="543"/>
      <c r="H21" s="543"/>
      <c r="I21" s="544">
        <f t="shared" si="2"/>
        <v>612</v>
      </c>
      <c r="J21" s="549"/>
      <c r="K21" s="549"/>
      <c r="L21" s="549"/>
      <c r="M21" s="549"/>
      <c r="N21" s="549"/>
      <c r="O21" s="549"/>
      <c r="P21" s="549"/>
    </row>
    <row r="22" spans="1:16" s="538" customFormat="1" ht="12">
      <c r="A22" s="541" t="s">
        <v>1</v>
      </c>
      <c r="B22" s="542" t="s">
        <v>2</v>
      </c>
      <c r="C22" s="543"/>
      <c r="D22" s="543"/>
      <c r="E22" s="543"/>
      <c r="F22" s="550"/>
      <c r="G22" s="543"/>
      <c r="H22" s="543"/>
      <c r="I22" s="544">
        <f t="shared" si="2"/>
        <v>0</v>
      </c>
      <c r="J22" s="549"/>
      <c r="K22" s="549"/>
      <c r="L22" s="549"/>
      <c r="M22" s="549"/>
      <c r="N22" s="549"/>
      <c r="O22" s="549"/>
      <c r="P22" s="549"/>
    </row>
    <row r="23" spans="1:16" s="538" customFormat="1" ht="12">
      <c r="A23" s="541" t="s">
        <v>3</v>
      </c>
      <c r="B23" s="542" t="s">
        <v>4</v>
      </c>
      <c r="C23" s="543"/>
      <c r="D23" s="543"/>
      <c r="E23" s="543"/>
      <c r="F23" s="543"/>
      <c r="G23" s="543"/>
      <c r="H23" s="543"/>
      <c r="I23" s="544">
        <f t="shared" si="2"/>
        <v>0</v>
      </c>
      <c r="J23" s="549"/>
      <c r="K23" s="549"/>
      <c r="L23" s="549"/>
      <c r="M23" s="549"/>
      <c r="N23" s="549"/>
      <c r="O23" s="549"/>
      <c r="P23" s="549"/>
    </row>
    <row r="24" spans="1:16" s="538" customFormat="1" ht="12">
      <c r="A24" s="541" t="s">
        <v>5</v>
      </c>
      <c r="B24" s="542" t="s">
        <v>6</v>
      </c>
      <c r="C24" s="543"/>
      <c r="D24" s="543"/>
      <c r="E24" s="543"/>
      <c r="F24" s="543"/>
      <c r="G24" s="543"/>
      <c r="H24" s="543"/>
      <c r="I24" s="544">
        <f t="shared" si="2"/>
        <v>0</v>
      </c>
      <c r="J24" s="549"/>
      <c r="K24" s="549"/>
      <c r="L24" s="549"/>
      <c r="M24" s="549"/>
      <c r="N24" s="549"/>
      <c r="O24" s="549"/>
      <c r="P24" s="549"/>
    </row>
    <row r="25" spans="1:16" s="538" customFormat="1" ht="12">
      <c r="A25" s="551" t="s">
        <v>7</v>
      </c>
      <c r="B25" s="552" t="s">
        <v>8</v>
      </c>
      <c r="C25" s="543"/>
      <c r="D25" s="543"/>
      <c r="E25" s="543"/>
      <c r="F25" s="543">
        <f>'справка №1-БАЛАНС'!C82</f>
        <v>13</v>
      </c>
      <c r="G25" s="543"/>
      <c r="H25" s="543"/>
      <c r="I25" s="544">
        <f t="shared" si="2"/>
        <v>13</v>
      </c>
      <c r="J25" s="549"/>
      <c r="K25" s="549"/>
      <c r="L25" s="549"/>
      <c r="M25" s="549"/>
      <c r="N25" s="549"/>
      <c r="O25" s="549"/>
      <c r="P25" s="549"/>
    </row>
    <row r="26" spans="1:16" s="538" customFormat="1" ht="12">
      <c r="A26" s="546" t="s">
        <v>632</v>
      </c>
      <c r="B26" s="547" t="s">
        <v>9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625</v>
      </c>
      <c r="G26" s="535">
        <f t="shared" si="3"/>
        <v>0</v>
      </c>
      <c r="H26" s="535">
        <f t="shared" si="3"/>
        <v>0</v>
      </c>
      <c r="I26" s="544">
        <f t="shared" si="2"/>
        <v>625</v>
      </c>
      <c r="J26" s="549"/>
      <c r="K26" s="549"/>
      <c r="L26" s="549"/>
      <c r="M26" s="549"/>
      <c r="N26" s="549"/>
      <c r="O26" s="549"/>
      <c r="P26" s="549"/>
    </row>
    <row r="27" spans="1:16" s="538" customFormat="1" ht="12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8" customFormat="1" ht="12">
      <c r="A28" s="557" t="s">
        <v>10</v>
      </c>
      <c r="B28" s="557"/>
      <c r="C28" s="557"/>
      <c r="D28" s="558"/>
      <c r="E28" s="558"/>
      <c r="F28" s="558"/>
      <c r="G28" s="558"/>
      <c r="H28" s="558"/>
      <c r="I28" s="558"/>
    </row>
    <row r="29" spans="1:9" s="538" customFormat="1" ht="12">
      <c r="A29" s="509"/>
      <c r="B29" s="510"/>
      <c r="C29" s="509"/>
      <c r="D29" s="559"/>
      <c r="E29" s="559"/>
      <c r="F29" s="559"/>
      <c r="G29" s="559"/>
      <c r="H29" s="559"/>
      <c r="I29" s="559"/>
    </row>
    <row r="30" spans="1:10" s="538" customFormat="1" ht="15" customHeight="1">
      <c r="A30" s="511"/>
      <c r="B30" s="661"/>
      <c r="C30" s="661"/>
      <c r="D30" s="560" t="s">
        <v>11</v>
      </c>
      <c r="E30" s="662"/>
      <c r="F30" s="662"/>
      <c r="G30" s="662"/>
      <c r="H30" s="561" t="s">
        <v>832</v>
      </c>
      <c r="I30" s="662"/>
      <c r="J30" s="662"/>
    </row>
    <row r="31" spans="1:9" s="538" customFormat="1" ht="12">
      <c r="A31" s="430"/>
      <c r="B31" s="562"/>
      <c r="C31" s="430"/>
      <c r="D31" s="437"/>
      <c r="E31" s="437"/>
      <c r="F31" s="437"/>
      <c r="G31" s="437"/>
      <c r="H31" s="437"/>
      <c r="I31" s="437"/>
    </row>
    <row r="32" spans="1:9" s="538" customFormat="1" ht="12">
      <c r="A32" s="430"/>
      <c r="B32" s="562"/>
      <c r="C32" s="430"/>
      <c r="D32" s="437"/>
      <c r="E32" s="437"/>
      <c r="F32" s="437"/>
      <c r="G32" s="437"/>
      <c r="H32" s="437"/>
      <c r="I32" s="437"/>
    </row>
    <row r="33" spans="1:9" s="538" customFormat="1" ht="12">
      <c r="A33" s="377"/>
      <c r="B33" s="563"/>
      <c r="C33" s="377"/>
      <c r="D33" s="564"/>
      <c r="E33" s="564"/>
      <c r="F33" s="564"/>
      <c r="G33" s="564"/>
      <c r="H33" s="564"/>
      <c r="I33" s="564"/>
    </row>
    <row r="34" spans="1:9" s="538" customFormat="1" ht="12">
      <c r="A34" s="377"/>
      <c r="B34" s="563"/>
      <c r="C34" s="377"/>
      <c r="D34" s="564"/>
      <c r="E34" s="564"/>
      <c r="F34" s="564"/>
      <c r="G34" s="564"/>
      <c r="H34" s="564"/>
      <c r="I34" s="564"/>
    </row>
    <row r="35" spans="1:9" s="538" customFormat="1" ht="12">
      <c r="A35" s="377"/>
      <c r="B35" s="563"/>
      <c r="C35" s="377"/>
      <c r="D35" s="564"/>
      <c r="E35" s="564"/>
      <c r="F35" s="564"/>
      <c r="G35" s="564"/>
      <c r="H35" s="564"/>
      <c r="I35" s="564"/>
    </row>
    <row r="36" spans="1:9" s="538" customFormat="1" ht="12">
      <c r="A36" s="377"/>
      <c r="B36" s="563"/>
      <c r="C36" s="377"/>
      <c r="D36" s="564"/>
      <c r="E36" s="564"/>
      <c r="F36" s="564"/>
      <c r="G36" s="564"/>
      <c r="H36" s="564"/>
      <c r="I36" s="564"/>
    </row>
    <row r="37" spans="1:9" s="538" customFormat="1" ht="12">
      <c r="A37" s="377"/>
      <c r="B37" s="563"/>
      <c r="C37" s="377"/>
      <c r="D37" s="564"/>
      <c r="E37" s="564"/>
      <c r="F37" s="564"/>
      <c r="G37" s="564"/>
      <c r="H37" s="564"/>
      <c r="I37" s="564"/>
    </row>
    <row r="38" spans="1:9" s="538" customFormat="1" ht="12">
      <c r="A38" s="377"/>
      <c r="B38" s="563"/>
      <c r="C38" s="377"/>
      <c r="D38" s="564"/>
      <c r="E38" s="564"/>
      <c r="F38" s="564"/>
      <c r="G38" s="564"/>
      <c r="H38" s="564"/>
      <c r="I38" s="564"/>
    </row>
    <row r="39" spans="1:9" s="538" customFormat="1" ht="12">
      <c r="A39" s="377"/>
      <c r="B39" s="563"/>
      <c r="C39" s="377"/>
      <c r="D39" s="564"/>
      <c r="E39" s="564"/>
      <c r="F39" s="564"/>
      <c r="G39" s="564"/>
      <c r="H39" s="564"/>
      <c r="I39" s="564"/>
    </row>
    <row r="40" spans="1:9" s="538" customFormat="1" ht="12">
      <c r="A40" s="377"/>
      <c r="B40" s="563"/>
      <c r="C40" s="377"/>
      <c r="D40" s="564"/>
      <c r="E40" s="564"/>
      <c r="F40" s="564"/>
      <c r="G40" s="564"/>
      <c r="H40" s="564"/>
      <c r="I40" s="564"/>
    </row>
    <row r="41" spans="1:9" s="538" customFormat="1" ht="12">
      <c r="A41" s="377"/>
      <c r="B41" s="563"/>
      <c r="C41" s="377"/>
      <c r="D41" s="564"/>
      <c r="E41" s="564"/>
      <c r="F41" s="564"/>
      <c r="G41" s="564"/>
      <c r="H41" s="564"/>
      <c r="I41" s="564"/>
    </row>
    <row r="42" spans="1:9" s="538" customFormat="1" ht="12">
      <c r="A42" s="377"/>
      <c r="B42" s="563"/>
      <c r="C42" s="377"/>
      <c r="D42" s="564"/>
      <c r="E42" s="564"/>
      <c r="F42" s="564"/>
      <c r="G42" s="564"/>
      <c r="H42" s="564"/>
      <c r="I42" s="564"/>
    </row>
    <row r="43" spans="1:9" s="538" customFormat="1" ht="12">
      <c r="A43" s="377"/>
      <c r="B43" s="563"/>
      <c r="C43" s="377"/>
      <c r="D43" s="564"/>
      <c r="E43" s="564"/>
      <c r="F43" s="564"/>
      <c r="G43" s="564"/>
      <c r="H43" s="564"/>
      <c r="I43" s="564"/>
    </row>
    <row r="44" spans="1:9" s="538" customFormat="1" ht="12">
      <c r="A44" s="377"/>
      <c r="B44" s="563"/>
      <c r="C44" s="377"/>
      <c r="D44" s="564"/>
      <c r="E44" s="564"/>
      <c r="F44" s="564"/>
      <c r="G44" s="564"/>
      <c r="H44" s="564"/>
      <c r="I44" s="564"/>
    </row>
    <row r="45" spans="1:9" s="538" customFormat="1" ht="12">
      <c r="A45" s="377"/>
      <c r="B45" s="563"/>
      <c r="C45" s="377"/>
      <c r="D45" s="564"/>
      <c r="E45" s="564"/>
      <c r="F45" s="564"/>
      <c r="G45" s="564"/>
      <c r="H45" s="564"/>
      <c r="I45" s="564"/>
    </row>
    <row r="46" spans="1:9" s="538" customFormat="1" ht="12">
      <c r="A46" s="377"/>
      <c r="B46" s="563"/>
      <c r="C46" s="377"/>
      <c r="D46" s="564"/>
      <c r="E46" s="564"/>
      <c r="F46" s="564"/>
      <c r="G46" s="564"/>
      <c r="H46" s="564"/>
      <c r="I46" s="564"/>
    </row>
    <row r="47" spans="1:9" s="538" customFormat="1" ht="12">
      <c r="A47" s="377"/>
      <c r="B47" s="563"/>
      <c r="C47" s="377"/>
      <c r="D47" s="564"/>
      <c r="E47" s="564"/>
      <c r="F47" s="564"/>
      <c r="G47" s="564"/>
      <c r="H47" s="564"/>
      <c r="I47" s="564"/>
    </row>
    <row r="48" spans="1:9" s="538" customFormat="1" ht="12">
      <c r="A48" s="377"/>
      <c r="B48" s="563"/>
      <c r="C48" s="377"/>
      <c r="D48" s="564"/>
      <c r="E48" s="564"/>
      <c r="F48" s="564"/>
      <c r="G48" s="564"/>
      <c r="H48" s="564"/>
      <c r="I48" s="564"/>
    </row>
    <row r="49" spans="1:9" s="538" customFormat="1" ht="12">
      <c r="A49" s="377"/>
      <c r="B49" s="563"/>
      <c r="C49" s="377"/>
      <c r="D49" s="564"/>
      <c r="E49" s="564"/>
      <c r="F49" s="564"/>
      <c r="G49" s="564"/>
      <c r="H49" s="564"/>
      <c r="I49" s="564"/>
    </row>
    <row r="50" spans="1:9" s="538" customFormat="1" ht="12">
      <c r="A50" s="377"/>
      <c r="B50" s="563"/>
      <c r="C50" s="377"/>
      <c r="D50" s="564"/>
      <c r="E50" s="564"/>
      <c r="F50" s="564"/>
      <c r="G50" s="564"/>
      <c r="H50" s="564"/>
      <c r="I50" s="564"/>
    </row>
    <row r="51" spans="1:9" s="538" customFormat="1" ht="12">
      <c r="A51" s="377"/>
      <c r="B51" s="563"/>
      <c r="C51" s="377"/>
      <c r="D51" s="564"/>
      <c r="E51" s="564"/>
      <c r="F51" s="564"/>
      <c r="G51" s="564"/>
      <c r="H51" s="564"/>
      <c r="I51" s="564"/>
    </row>
    <row r="52" spans="1:9" s="538" customFormat="1" ht="12">
      <c r="A52" s="377"/>
      <c r="B52" s="563"/>
      <c r="C52" s="377"/>
      <c r="D52" s="564"/>
      <c r="E52" s="564"/>
      <c r="F52" s="564"/>
      <c r="G52" s="564"/>
      <c r="H52" s="564"/>
      <c r="I52" s="564"/>
    </row>
    <row r="53" spans="1:9" s="538" customFormat="1" ht="12">
      <c r="A53" s="377"/>
      <c r="B53" s="563"/>
      <c r="C53" s="377"/>
      <c r="D53" s="564"/>
      <c r="E53" s="564"/>
      <c r="F53" s="564"/>
      <c r="G53" s="564"/>
      <c r="H53" s="564"/>
      <c r="I53" s="564"/>
    </row>
    <row r="54" spans="1:9" s="538" customFormat="1" ht="12">
      <c r="A54" s="377"/>
      <c r="B54" s="563"/>
      <c r="C54" s="377"/>
      <c r="D54" s="564"/>
      <c r="E54" s="564"/>
      <c r="F54" s="564"/>
      <c r="G54" s="564"/>
      <c r="H54" s="564"/>
      <c r="I54" s="564"/>
    </row>
    <row r="55" spans="1:9" s="538" customFormat="1" ht="12">
      <c r="A55" s="377"/>
      <c r="B55" s="563"/>
      <c r="C55" s="377"/>
      <c r="D55" s="564"/>
      <c r="E55" s="564"/>
      <c r="F55" s="564"/>
      <c r="G55" s="564"/>
      <c r="H55" s="564"/>
      <c r="I55" s="564"/>
    </row>
    <row r="56" spans="1:9" s="538" customFormat="1" ht="12">
      <c r="A56" s="377"/>
      <c r="B56" s="563"/>
      <c r="C56" s="377"/>
      <c r="D56" s="564"/>
      <c r="E56" s="564"/>
      <c r="F56" s="564"/>
      <c r="G56" s="564"/>
      <c r="H56" s="564"/>
      <c r="I56" s="564"/>
    </row>
    <row r="57" spans="1:9" s="538" customFormat="1" ht="12">
      <c r="A57" s="377"/>
      <c r="B57" s="563"/>
      <c r="C57" s="377"/>
      <c r="D57" s="564"/>
      <c r="E57" s="564"/>
      <c r="F57" s="564"/>
      <c r="G57" s="564"/>
      <c r="H57" s="564"/>
      <c r="I57" s="564"/>
    </row>
    <row r="58" spans="1:9" s="538" customFormat="1" ht="12">
      <c r="A58" s="377"/>
      <c r="B58" s="563"/>
      <c r="C58" s="377"/>
      <c r="D58" s="564"/>
      <c r="E58" s="564"/>
      <c r="F58" s="564"/>
      <c r="G58" s="564"/>
      <c r="H58" s="564"/>
      <c r="I58" s="564"/>
    </row>
    <row r="59" spans="1:9" s="538" customFormat="1" ht="12">
      <c r="A59" s="377"/>
      <c r="B59" s="563"/>
      <c r="C59" s="377"/>
      <c r="D59" s="564"/>
      <c r="E59" s="564"/>
      <c r="F59" s="564"/>
      <c r="G59" s="564"/>
      <c r="H59" s="564"/>
      <c r="I59" s="564"/>
    </row>
    <row r="60" spans="1:9" s="538" customFormat="1" ht="12">
      <c r="A60" s="377"/>
      <c r="B60" s="563"/>
      <c r="C60" s="377"/>
      <c r="D60" s="564"/>
      <c r="E60" s="564"/>
      <c r="F60" s="564"/>
      <c r="G60" s="564"/>
      <c r="H60" s="564"/>
      <c r="I60" s="564"/>
    </row>
    <row r="61" spans="1:9" s="538" customFormat="1" ht="12">
      <c r="A61" s="377"/>
      <c r="B61" s="563"/>
      <c r="C61" s="377"/>
      <c r="D61" s="564"/>
      <c r="E61" s="564"/>
      <c r="F61" s="564"/>
      <c r="G61" s="564"/>
      <c r="H61" s="564"/>
      <c r="I61" s="564"/>
    </row>
    <row r="62" spans="1:9" s="538" customFormat="1" ht="12">
      <c r="A62" s="377"/>
      <c r="B62" s="563"/>
      <c r="C62" s="377"/>
      <c r="D62" s="564"/>
      <c r="E62" s="564"/>
      <c r="F62" s="564"/>
      <c r="G62" s="564"/>
      <c r="H62" s="564"/>
      <c r="I62" s="564"/>
    </row>
    <row r="63" spans="1:9" s="538" customFormat="1" ht="12">
      <c r="A63" s="377"/>
      <c r="B63" s="563"/>
      <c r="C63" s="377"/>
      <c r="D63" s="564"/>
      <c r="E63" s="564"/>
      <c r="F63" s="564"/>
      <c r="G63" s="564"/>
      <c r="H63" s="564"/>
      <c r="I63" s="564"/>
    </row>
    <row r="64" spans="1:9" s="538" customFormat="1" ht="12">
      <c r="A64" s="377"/>
      <c r="B64" s="563"/>
      <c r="C64" s="377"/>
      <c r="D64" s="564"/>
      <c r="E64" s="564"/>
      <c r="F64" s="564"/>
      <c r="G64" s="564"/>
      <c r="H64" s="564"/>
      <c r="I64" s="564"/>
    </row>
    <row r="65" spans="1:9" s="538" customFormat="1" ht="12">
      <c r="A65" s="377"/>
      <c r="B65" s="563"/>
      <c r="C65" s="377"/>
      <c r="D65" s="564"/>
      <c r="E65" s="564"/>
      <c r="F65" s="564"/>
      <c r="G65" s="564"/>
      <c r="H65" s="564"/>
      <c r="I65" s="564"/>
    </row>
    <row r="66" spans="1:9" s="538" customFormat="1" ht="12">
      <c r="A66" s="377"/>
      <c r="B66" s="563"/>
      <c r="C66" s="377"/>
      <c r="D66" s="564"/>
      <c r="E66" s="564"/>
      <c r="F66" s="564"/>
      <c r="G66" s="564"/>
      <c r="H66" s="564"/>
      <c r="I66" s="564"/>
    </row>
    <row r="67" spans="1:9" s="538" customFormat="1" ht="12">
      <c r="A67" s="377"/>
      <c r="B67" s="563"/>
      <c r="C67" s="377"/>
      <c r="D67" s="564"/>
      <c r="E67" s="564"/>
      <c r="F67" s="564"/>
      <c r="G67" s="564"/>
      <c r="H67" s="564"/>
      <c r="I67" s="564"/>
    </row>
    <row r="68" spans="1:9" s="538" customFormat="1" ht="12">
      <c r="A68" s="377"/>
      <c r="B68" s="563"/>
      <c r="C68" s="377"/>
      <c r="D68" s="564"/>
      <c r="E68" s="564"/>
      <c r="F68" s="564"/>
      <c r="G68" s="564"/>
      <c r="H68" s="564"/>
      <c r="I68" s="564"/>
    </row>
    <row r="69" spans="1:9" s="538" customFormat="1" ht="12">
      <c r="A69" s="377"/>
      <c r="B69" s="563"/>
      <c r="C69" s="377"/>
      <c r="D69" s="564"/>
      <c r="E69" s="564"/>
      <c r="F69" s="564"/>
      <c r="G69" s="564"/>
      <c r="H69" s="564"/>
      <c r="I69" s="564"/>
    </row>
    <row r="70" spans="1:9" s="538" customFormat="1" ht="12">
      <c r="A70" s="377"/>
      <c r="B70" s="563"/>
      <c r="C70" s="377"/>
      <c r="D70" s="564"/>
      <c r="E70" s="564"/>
      <c r="F70" s="564"/>
      <c r="G70" s="564"/>
      <c r="H70" s="564"/>
      <c r="I70" s="564"/>
    </row>
    <row r="71" spans="1:9" s="538" customFormat="1" ht="12">
      <c r="A71" s="377"/>
      <c r="B71" s="563"/>
      <c r="C71" s="377"/>
      <c r="D71" s="564"/>
      <c r="E71" s="564"/>
      <c r="F71" s="564"/>
      <c r="G71" s="564"/>
      <c r="H71" s="564"/>
      <c r="I71" s="564"/>
    </row>
    <row r="72" spans="1:9" s="538" customFormat="1" ht="12">
      <c r="A72" s="377"/>
      <c r="B72" s="563"/>
      <c r="C72" s="377"/>
      <c r="D72" s="564"/>
      <c r="E72" s="564"/>
      <c r="F72" s="564"/>
      <c r="G72" s="564"/>
      <c r="H72" s="564"/>
      <c r="I72" s="564"/>
    </row>
    <row r="73" spans="1:9" s="538" customFormat="1" ht="12">
      <c r="A73" s="377"/>
      <c r="B73" s="563"/>
      <c r="C73" s="377"/>
      <c r="D73" s="564"/>
      <c r="E73" s="564"/>
      <c r="F73" s="564"/>
      <c r="G73" s="564"/>
      <c r="H73" s="564"/>
      <c r="I73" s="564"/>
    </row>
    <row r="74" spans="1:9" s="538" customFormat="1" ht="12">
      <c r="A74" s="377"/>
      <c r="B74" s="563"/>
      <c r="C74" s="377"/>
      <c r="D74" s="564"/>
      <c r="E74" s="564"/>
      <c r="F74" s="564"/>
      <c r="G74" s="564"/>
      <c r="H74" s="564"/>
      <c r="I74" s="564"/>
    </row>
    <row r="75" spans="1:9" s="538" customFormat="1" ht="12">
      <c r="A75" s="377"/>
      <c r="B75" s="563"/>
      <c r="C75" s="377"/>
      <c r="D75" s="564"/>
      <c r="E75" s="564"/>
      <c r="F75" s="564"/>
      <c r="G75" s="564"/>
      <c r="H75" s="564"/>
      <c r="I75" s="564"/>
    </row>
    <row r="76" spans="1:9" s="538" customFormat="1" ht="12">
      <c r="A76" s="377"/>
      <c r="B76" s="563"/>
      <c r="C76" s="377"/>
      <c r="D76" s="564"/>
      <c r="E76" s="564"/>
      <c r="F76" s="564"/>
      <c r="G76" s="564"/>
      <c r="H76" s="564"/>
      <c r="I76" s="564"/>
    </row>
    <row r="77" spans="1:9" s="538" customFormat="1" ht="12">
      <c r="A77" s="377"/>
      <c r="B77" s="563"/>
      <c r="C77" s="377"/>
      <c r="D77" s="564"/>
      <c r="E77" s="564"/>
      <c r="F77" s="564"/>
      <c r="G77" s="564"/>
      <c r="H77" s="564"/>
      <c r="I77" s="564"/>
    </row>
    <row r="78" spans="1:9" s="538" customFormat="1" ht="12">
      <c r="A78" s="377"/>
      <c r="B78" s="563"/>
      <c r="C78" s="377"/>
      <c r="D78" s="564"/>
      <c r="E78" s="564"/>
      <c r="F78" s="564"/>
      <c r="G78" s="564"/>
      <c r="H78" s="564"/>
      <c r="I78" s="564"/>
    </row>
    <row r="79" spans="1:9" s="538" customFormat="1" ht="12">
      <c r="A79" s="377"/>
      <c r="B79" s="563"/>
      <c r="C79" s="377"/>
      <c r="D79" s="564"/>
      <c r="E79" s="564"/>
      <c r="F79" s="564"/>
      <c r="G79" s="564"/>
      <c r="H79" s="564"/>
      <c r="I79" s="564"/>
    </row>
    <row r="80" spans="1:9" s="538" customFormat="1" ht="12">
      <c r="A80" s="377"/>
      <c r="B80" s="563"/>
      <c r="C80" s="377"/>
      <c r="D80" s="564"/>
      <c r="E80" s="564"/>
      <c r="F80" s="564"/>
      <c r="G80" s="564"/>
      <c r="H80" s="564"/>
      <c r="I80" s="564"/>
    </row>
    <row r="81" spans="1:9" s="538" customFormat="1" ht="12">
      <c r="A81" s="377"/>
      <c r="B81" s="563"/>
      <c r="C81" s="377"/>
      <c r="D81" s="564"/>
      <c r="E81" s="564"/>
      <c r="F81" s="564"/>
      <c r="G81" s="564"/>
      <c r="H81" s="564"/>
      <c r="I81" s="564"/>
    </row>
    <row r="82" spans="1:9" s="538" customFormat="1" ht="12">
      <c r="A82" s="377"/>
      <c r="B82" s="563"/>
      <c r="C82" s="377"/>
      <c r="D82" s="564"/>
      <c r="E82" s="564"/>
      <c r="F82" s="564"/>
      <c r="G82" s="564"/>
      <c r="H82" s="564"/>
      <c r="I82" s="564"/>
    </row>
    <row r="83" spans="1:9" s="538" customFormat="1" ht="12">
      <c r="A83" s="377"/>
      <c r="B83" s="563"/>
      <c r="C83" s="377"/>
      <c r="D83" s="564"/>
      <c r="E83" s="564"/>
      <c r="F83" s="564"/>
      <c r="G83" s="564"/>
      <c r="H83" s="564"/>
      <c r="I83" s="564"/>
    </row>
    <row r="84" spans="1:9" s="538" customFormat="1" ht="12">
      <c r="A84" s="377"/>
      <c r="B84" s="563"/>
      <c r="C84" s="377"/>
      <c r="D84" s="564"/>
      <c r="E84" s="564"/>
      <c r="F84" s="564"/>
      <c r="G84" s="564"/>
      <c r="H84" s="564"/>
      <c r="I84" s="564"/>
    </row>
    <row r="85" spans="1:9" s="538" customFormat="1" ht="12">
      <c r="A85" s="377"/>
      <c r="B85" s="563"/>
      <c r="C85" s="377"/>
      <c r="D85" s="564"/>
      <c r="E85" s="564"/>
      <c r="F85" s="564"/>
      <c r="G85" s="564"/>
      <c r="H85" s="564"/>
      <c r="I85" s="564"/>
    </row>
    <row r="86" spans="1:9" s="538" customFormat="1" ht="12">
      <c r="A86" s="377"/>
      <c r="B86" s="563"/>
      <c r="C86" s="377"/>
      <c r="D86" s="564"/>
      <c r="E86" s="564"/>
      <c r="F86" s="564"/>
      <c r="G86" s="564"/>
      <c r="H86" s="564"/>
      <c r="I86" s="564"/>
    </row>
    <row r="87" spans="1:9" s="538" customFormat="1" ht="12">
      <c r="A87" s="377"/>
      <c r="B87" s="563"/>
      <c r="C87" s="377"/>
      <c r="D87" s="564"/>
      <c r="E87" s="564"/>
      <c r="F87" s="564"/>
      <c r="G87" s="564"/>
      <c r="H87" s="564"/>
      <c r="I87" s="564"/>
    </row>
    <row r="88" spans="1:9" s="538" customFormat="1" ht="12">
      <c r="A88" s="377"/>
      <c r="B88" s="563"/>
      <c r="C88" s="377"/>
      <c r="D88" s="564"/>
      <c r="E88" s="564"/>
      <c r="F88" s="564"/>
      <c r="G88" s="564"/>
      <c r="H88" s="564"/>
      <c r="I88" s="564"/>
    </row>
    <row r="89" spans="1:9" s="538" customFormat="1" ht="12">
      <c r="A89" s="377"/>
      <c r="B89" s="563"/>
      <c r="C89" s="377"/>
      <c r="D89" s="564"/>
      <c r="E89" s="564"/>
      <c r="F89" s="564"/>
      <c r="G89" s="564"/>
      <c r="H89" s="564"/>
      <c r="I89" s="564"/>
    </row>
    <row r="90" spans="1:9" s="538" customFormat="1" ht="12">
      <c r="A90" s="377"/>
      <c r="B90" s="563"/>
      <c r="C90" s="377"/>
      <c r="D90" s="564"/>
      <c r="E90" s="564"/>
      <c r="F90" s="564"/>
      <c r="G90" s="564"/>
      <c r="H90" s="564"/>
      <c r="I90" s="564"/>
    </row>
    <row r="91" spans="1:9" s="538" customFormat="1" ht="12">
      <c r="A91" s="377"/>
      <c r="B91" s="563"/>
      <c r="C91" s="377"/>
      <c r="D91" s="564"/>
      <c r="E91" s="564"/>
      <c r="F91" s="564"/>
      <c r="G91" s="564"/>
      <c r="H91" s="564"/>
      <c r="I91" s="564"/>
    </row>
    <row r="92" spans="1:9" s="538" customFormat="1" ht="12">
      <c r="A92" s="377"/>
      <c r="B92" s="563"/>
      <c r="C92" s="377"/>
      <c r="D92" s="564"/>
      <c r="E92" s="564"/>
      <c r="F92" s="564"/>
      <c r="G92" s="564"/>
      <c r="H92" s="564"/>
      <c r="I92" s="564"/>
    </row>
    <row r="93" spans="1:9" s="538" customFormat="1" ht="12">
      <c r="A93" s="377"/>
      <c r="B93" s="563"/>
      <c r="C93" s="377"/>
      <c r="D93" s="564"/>
      <c r="E93" s="564"/>
      <c r="F93" s="564"/>
      <c r="G93" s="564"/>
      <c r="H93" s="564"/>
      <c r="I93" s="564"/>
    </row>
    <row r="94" spans="1:9" s="538" customFormat="1" ht="12">
      <c r="A94" s="377"/>
      <c r="B94" s="563"/>
      <c r="C94" s="377"/>
      <c r="D94" s="564"/>
      <c r="E94" s="564"/>
      <c r="F94" s="564"/>
      <c r="G94" s="564"/>
      <c r="H94" s="564"/>
      <c r="I94" s="564"/>
    </row>
    <row r="95" spans="1:9" s="538" customFormat="1" ht="12">
      <c r="A95" s="377"/>
      <c r="B95" s="563"/>
      <c r="C95" s="377"/>
      <c r="D95" s="564"/>
      <c r="E95" s="564"/>
      <c r="F95" s="564"/>
      <c r="G95" s="564"/>
      <c r="H95" s="564"/>
      <c r="I95" s="564"/>
    </row>
    <row r="96" spans="1:9" s="538" customFormat="1" ht="12">
      <c r="A96" s="377"/>
      <c r="B96" s="563"/>
      <c r="C96" s="377"/>
      <c r="D96" s="564"/>
      <c r="E96" s="564"/>
      <c r="F96" s="564"/>
      <c r="G96" s="564"/>
      <c r="H96" s="564"/>
      <c r="I96" s="564"/>
    </row>
    <row r="97" spans="1:9" s="538" customFormat="1" ht="12">
      <c r="A97" s="377"/>
      <c r="B97" s="563"/>
      <c r="C97" s="377"/>
      <c r="D97" s="564"/>
      <c r="E97" s="564"/>
      <c r="F97" s="564"/>
      <c r="G97" s="564"/>
      <c r="H97" s="564"/>
      <c r="I97" s="564"/>
    </row>
    <row r="98" spans="1:9" s="538" customFormat="1" ht="12">
      <c r="A98" s="377"/>
      <c r="B98" s="563"/>
      <c r="C98" s="377"/>
      <c r="D98" s="564"/>
      <c r="E98" s="564"/>
      <c r="F98" s="564"/>
      <c r="G98" s="564"/>
      <c r="H98" s="564"/>
      <c r="I98" s="564"/>
    </row>
    <row r="99" spans="1:9" s="538" customFormat="1" ht="12">
      <c r="A99" s="377"/>
      <c r="B99" s="563"/>
      <c r="C99" s="377"/>
      <c r="D99" s="564"/>
      <c r="E99" s="564"/>
      <c r="F99" s="564"/>
      <c r="G99" s="564"/>
      <c r="H99" s="564"/>
      <c r="I99" s="564"/>
    </row>
    <row r="100" spans="1:9" s="538" customFormat="1" ht="12">
      <c r="A100" s="377"/>
      <c r="B100" s="563"/>
      <c r="C100" s="377"/>
      <c r="D100" s="564"/>
      <c r="E100" s="564"/>
      <c r="F100" s="564"/>
      <c r="G100" s="564"/>
      <c r="H100" s="564"/>
      <c r="I100" s="564"/>
    </row>
    <row r="101" spans="1:9" s="538" customFormat="1" ht="12">
      <c r="A101" s="377"/>
      <c r="B101" s="563"/>
      <c r="C101" s="377"/>
      <c r="D101" s="564"/>
      <c r="E101" s="564"/>
      <c r="F101" s="564"/>
      <c r="G101" s="564"/>
      <c r="H101" s="564"/>
      <c r="I101" s="564"/>
    </row>
    <row r="102" spans="1:9" s="538" customFormat="1" ht="12">
      <c r="A102" s="377"/>
      <c r="B102" s="563"/>
      <c r="C102" s="377"/>
      <c r="D102" s="564"/>
      <c r="E102" s="564"/>
      <c r="F102" s="564"/>
      <c r="G102" s="564"/>
      <c r="H102" s="564"/>
      <c r="I102" s="564"/>
    </row>
    <row r="103" spans="1:9" s="538" customFormat="1" ht="12">
      <c r="A103" s="377"/>
      <c r="B103" s="563"/>
      <c r="C103" s="377"/>
      <c r="D103" s="564"/>
      <c r="E103" s="564"/>
      <c r="F103" s="564"/>
      <c r="G103" s="564"/>
      <c r="H103" s="564"/>
      <c r="I103" s="564"/>
    </row>
    <row r="104" spans="1:9" s="538" customFormat="1" ht="12">
      <c r="A104" s="377"/>
      <c r="B104" s="563"/>
      <c r="C104" s="377"/>
      <c r="D104" s="564"/>
      <c r="E104" s="564"/>
      <c r="F104" s="564"/>
      <c r="G104" s="564"/>
      <c r="H104" s="564"/>
      <c r="I104" s="564"/>
    </row>
    <row r="105" spans="1:9" s="538" customFormat="1" ht="12">
      <c r="A105" s="377"/>
      <c r="B105" s="563"/>
      <c r="C105" s="377"/>
      <c r="D105" s="564"/>
      <c r="E105" s="564"/>
      <c r="F105" s="564"/>
      <c r="G105" s="564"/>
      <c r="H105" s="564"/>
      <c r="I105" s="564"/>
    </row>
    <row r="106" spans="1:9" s="538" customFormat="1" ht="12">
      <c r="A106" s="377"/>
      <c r="B106" s="563"/>
      <c r="C106" s="377"/>
      <c r="D106" s="564"/>
      <c r="E106" s="564"/>
      <c r="F106" s="564"/>
      <c r="G106" s="564"/>
      <c r="H106" s="564"/>
      <c r="I106" s="564"/>
    </row>
    <row r="107" spans="1:9" s="538" customFormat="1" ht="12">
      <c r="A107" s="377"/>
      <c r="B107" s="563"/>
      <c r="C107" s="377"/>
      <c r="D107" s="564"/>
      <c r="E107" s="564"/>
      <c r="F107" s="564"/>
      <c r="G107" s="564"/>
      <c r="H107" s="564"/>
      <c r="I107" s="564"/>
    </row>
    <row r="108" spans="1:9" s="538" customFormat="1" ht="12">
      <c r="A108" s="377"/>
      <c r="B108" s="563"/>
      <c r="C108" s="377"/>
      <c r="D108" s="564"/>
      <c r="E108" s="564"/>
      <c r="F108" s="564"/>
      <c r="G108" s="564"/>
      <c r="H108" s="564"/>
      <c r="I108" s="564"/>
    </row>
    <row r="109" spans="1:9" s="538" customFormat="1" ht="12">
      <c r="A109" s="377"/>
      <c r="B109" s="563"/>
      <c r="C109" s="377"/>
      <c r="D109" s="564"/>
      <c r="E109" s="564"/>
      <c r="F109" s="564"/>
      <c r="G109" s="564"/>
      <c r="H109" s="564"/>
      <c r="I109" s="564"/>
    </row>
    <row r="110" spans="1:9" s="538" customFormat="1" ht="12">
      <c r="A110" s="377"/>
      <c r="B110" s="563"/>
      <c r="C110" s="377"/>
      <c r="D110" s="564"/>
      <c r="E110" s="564"/>
      <c r="F110" s="564"/>
      <c r="G110" s="564"/>
      <c r="H110" s="564"/>
      <c r="I110" s="564"/>
    </row>
    <row r="111" spans="1:9" s="538" customFormat="1" ht="12">
      <c r="A111" s="377"/>
      <c r="B111" s="563"/>
      <c r="C111" s="377"/>
      <c r="D111" s="564"/>
      <c r="E111" s="564"/>
      <c r="F111" s="564"/>
      <c r="G111" s="564"/>
      <c r="H111" s="564"/>
      <c r="I111" s="564"/>
    </row>
    <row r="112" spans="1:9" s="538" customFormat="1" ht="12">
      <c r="A112" s="377"/>
      <c r="B112" s="563"/>
      <c r="C112" s="377"/>
      <c r="D112" s="564"/>
      <c r="E112" s="564"/>
      <c r="F112" s="564"/>
      <c r="G112" s="564"/>
      <c r="H112" s="564"/>
      <c r="I112" s="564"/>
    </row>
    <row r="113" spans="1:9" s="538" customFormat="1" ht="12">
      <c r="A113" s="377"/>
      <c r="B113" s="563"/>
      <c r="C113" s="377"/>
      <c r="D113" s="564"/>
      <c r="E113" s="564"/>
      <c r="F113" s="564"/>
      <c r="G113" s="564"/>
      <c r="H113" s="564"/>
      <c r="I113" s="564"/>
    </row>
    <row r="114" spans="1:9" s="538" customFormat="1" ht="12">
      <c r="A114" s="377"/>
      <c r="B114" s="563"/>
      <c r="C114" s="377"/>
      <c r="D114" s="564"/>
      <c r="E114" s="564"/>
      <c r="F114" s="564"/>
      <c r="G114" s="564"/>
      <c r="H114" s="564"/>
      <c r="I114" s="564"/>
    </row>
    <row r="115" spans="1:9" s="538" customFormat="1" ht="12">
      <c r="A115" s="377"/>
      <c r="B115" s="563"/>
      <c r="C115" s="377"/>
      <c r="D115" s="564"/>
      <c r="E115" s="564"/>
      <c r="F115" s="564"/>
      <c r="G115" s="564"/>
      <c r="H115" s="564"/>
      <c r="I115" s="564"/>
    </row>
    <row r="116" spans="1:9" s="538" customFormat="1" ht="12">
      <c r="A116" s="377"/>
      <c r="B116" s="563"/>
      <c r="C116" s="377"/>
      <c r="D116" s="564"/>
      <c r="E116" s="564"/>
      <c r="F116" s="564"/>
      <c r="G116" s="564"/>
      <c r="H116" s="564"/>
      <c r="I116" s="564"/>
    </row>
    <row r="117" spans="1:9" s="538" customFormat="1" ht="12">
      <c r="A117" s="377"/>
      <c r="B117" s="563"/>
      <c r="C117" s="377"/>
      <c r="D117" s="564"/>
      <c r="E117" s="564"/>
      <c r="F117" s="564"/>
      <c r="G117" s="564"/>
      <c r="H117" s="564"/>
      <c r="I117" s="564"/>
    </row>
    <row r="118" spans="1:9" s="538" customFormat="1" ht="12">
      <c r="A118" s="377"/>
      <c r="B118" s="563"/>
      <c r="C118" s="377"/>
      <c r="D118" s="564"/>
      <c r="E118" s="564"/>
      <c r="F118" s="564"/>
      <c r="G118" s="564"/>
      <c r="H118" s="564"/>
      <c r="I118" s="564"/>
    </row>
    <row r="119" spans="1:9" s="538" customFormat="1" ht="12">
      <c r="A119" s="377"/>
      <c r="B119" s="563"/>
      <c r="C119" s="377"/>
      <c r="D119" s="564"/>
      <c r="E119" s="564"/>
      <c r="F119" s="564"/>
      <c r="G119" s="564"/>
      <c r="H119" s="564"/>
      <c r="I119" s="564"/>
    </row>
    <row r="120" spans="4:9" ht="12">
      <c r="D120" s="564"/>
      <c r="E120" s="564"/>
      <c r="F120" s="564"/>
      <c r="G120" s="564"/>
      <c r="H120" s="564"/>
      <c r="I120" s="564"/>
    </row>
    <row r="121" spans="4:9" ht="12">
      <c r="D121" s="564"/>
      <c r="E121" s="564"/>
      <c r="F121" s="564"/>
      <c r="G121" s="564"/>
      <c r="H121" s="564"/>
      <c r="I121" s="564"/>
    </row>
    <row r="122" spans="4:9" ht="12">
      <c r="D122" s="564"/>
      <c r="E122" s="564"/>
      <c r="F122" s="564"/>
      <c r="G122" s="564"/>
      <c r="H122" s="564"/>
      <c r="I122" s="564"/>
    </row>
    <row r="123" spans="4:9" ht="12">
      <c r="D123" s="564"/>
      <c r="E123" s="564"/>
      <c r="F123" s="564"/>
      <c r="G123" s="564"/>
      <c r="H123" s="564"/>
      <c r="I123" s="564"/>
    </row>
    <row r="124" spans="4:9" ht="12">
      <c r="D124" s="564"/>
      <c r="E124" s="564"/>
      <c r="F124" s="564"/>
      <c r="G124" s="564"/>
      <c r="H124" s="564"/>
      <c r="I124" s="564"/>
    </row>
    <row r="125" spans="4:9" ht="12">
      <c r="D125" s="564"/>
      <c r="E125" s="564"/>
      <c r="F125" s="564"/>
      <c r="G125" s="564"/>
      <c r="H125" s="564"/>
      <c r="I125" s="564"/>
    </row>
    <row r="126" spans="4:9" ht="12">
      <c r="D126" s="564"/>
      <c r="E126" s="564"/>
      <c r="F126" s="564"/>
      <c r="G126" s="564"/>
      <c r="H126" s="564"/>
      <c r="I126" s="564"/>
    </row>
    <row r="127" spans="4:9" ht="12">
      <c r="D127" s="564"/>
      <c r="E127" s="564"/>
      <c r="F127" s="564"/>
      <c r="G127" s="564"/>
      <c r="H127" s="564"/>
      <c r="I127" s="564"/>
    </row>
    <row r="128" spans="4:9" ht="12">
      <c r="D128" s="564"/>
      <c r="E128" s="564"/>
      <c r="F128" s="564"/>
      <c r="G128" s="564"/>
      <c r="H128" s="564"/>
      <c r="I128" s="564"/>
    </row>
    <row r="129" spans="4:9" ht="12">
      <c r="D129" s="564"/>
      <c r="E129" s="564"/>
      <c r="F129" s="564"/>
      <c r="G129" s="564"/>
      <c r="H129" s="564"/>
      <c r="I129" s="564"/>
    </row>
    <row r="130" spans="4:9" ht="12">
      <c r="D130" s="564"/>
      <c r="E130" s="564"/>
      <c r="F130" s="564"/>
      <c r="G130" s="564"/>
      <c r="H130" s="564"/>
      <c r="I130" s="564"/>
    </row>
    <row r="131" spans="4:9" ht="12">
      <c r="D131" s="564"/>
      <c r="E131" s="564"/>
      <c r="F131" s="564"/>
      <c r="G131" s="564"/>
      <c r="H131" s="564"/>
      <c r="I131" s="564"/>
    </row>
    <row r="132" spans="4:9" ht="12">
      <c r="D132" s="564"/>
      <c r="E132" s="564"/>
      <c r="F132" s="564"/>
      <c r="G132" s="564"/>
      <c r="H132" s="564"/>
      <c r="I132" s="564"/>
    </row>
    <row r="133" spans="4:9" ht="12">
      <c r="D133" s="564"/>
      <c r="E133" s="564"/>
      <c r="F133" s="564"/>
      <c r="G133" s="564"/>
      <c r="H133" s="564"/>
      <c r="I133" s="564"/>
    </row>
    <row r="134" spans="4:9" ht="12">
      <c r="D134" s="564"/>
      <c r="E134" s="564"/>
      <c r="F134" s="564"/>
      <c r="G134" s="564"/>
      <c r="H134" s="564"/>
      <c r="I134" s="564"/>
    </row>
    <row r="135" spans="4:9" ht="12">
      <c r="D135" s="564"/>
      <c r="E135" s="564"/>
      <c r="F135" s="564"/>
      <c r="G135" s="564"/>
      <c r="H135" s="564"/>
      <c r="I135" s="564"/>
    </row>
    <row r="136" spans="4:9" ht="12">
      <c r="D136" s="564"/>
      <c r="E136" s="564"/>
      <c r="F136" s="564"/>
      <c r="G136" s="564"/>
      <c r="H136" s="564"/>
      <c r="I136" s="564"/>
    </row>
    <row r="137" spans="4:9" ht="12">
      <c r="D137" s="564"/>
      <c r="E137" s="564"/>
      <c r="F137" s="564"/>
      <c r="G137" s="564"/>
      <c r="H137" s="564"/>
      <c r="I137" s="564"/>
    </row>
    <row r="138" spans="4:9" ht="12">
      <c r="D138" s="564"/>
      <c r="E138" s="564"/>
      <c r="F138" s="564"/>
      <c r="G138" s="564"/>
      <c r="H138" s="564"/>
      <c r="I138" s="564"/>
    </row>
    <row r="139" spans="4:9" ht="12">
      <c r="D139" s="564"/>
      <c r="E139" s="564"/>
      <c r="F139" s="564"/>
      <c r="G139" s="564"/>
      <c r="H139" s="564"/>
      <c r="I139" s="564"/>
    </row>
    <row r="140" spans="4:9" ht="12">
      <c r="D140" s="564"/>
      <c r="E140" s="564"/>
      <c r="F140" s="564"/>
      <c r="G140" s="564"/>
      <c r="H140" s="564"/>
      <c r="I140" s="564"/>
    </row>
    <row r="141" spans="4:9" ht="12">
      <c r="D141" s="564"/>
      <c r="E141" s="564"/>
      <c r="F141" s="564"/>
      <c r="G141" s="564"/>
      <c r="H141" s="564"/>
      <c r="I141" s="564"/>
    </row>
    <row r="142" spans="4:9" ht="12">
      <c r="D142" s="564"/>
      <c r="E142" s="564"/>
      <c r="F142" s="564"/>
      <c r="G142" s="564"/>
      <c r="H142" s="564"/>
      <c r="I142" s="564"/>
    </row>
    <row r="143" spans="4:9" ht="12">
      <c r="D143" s="564"/>
      <c r="E143" s="564"/>
      <c r="F143" s="564"/>
      <c r="G143" s="564"/>
      <c r="H143" s="564"/>
      <c r="I143" s="564"/>
    </row>
    <row r="144" spans="4:9" ht="12">
      <c r="D144" s="564"/>
      <c r="E144" s="564"/>
      <c r="F144" s="564"/>
      <c r="G144" s="564"/>
      <c r="H144" s="564"/>
      <c r="I144" s="564"/>
    </row>
    <row r="145" spans="4:9" ht="12">
      <c r="D145" s="564"/>
      <c r="E145" s="564"/>
      <c r="F145" s="564"/>
      <c r="G145" s="564"/>
      <c r="H145" s="564"/>
      <c r="I145" s="564"/>
    </row>
    <row r="146" spans="4:9" ht="12">
      <c r="D146" s="564"/>
      <c r="E146" s="564"/>
      <c r="F146" s="564"/>
      <c r="G146" s="564"/>
      <c r="H146" s="564"/>
      <c r="I146" s="564"/>
    </row>
    <row r="147" spans="4:9" ht="12">
      <c r="D147" s="564"/>
      <c r="E147" s="564"/>
      <c r="F147" s="564"/>
      <c r="G147" s="564"/>
      <c r="H147" s="564"/>
      <c r="I147" s="564"/>
    </row>
    <row r="148" spans="4:9" ht="12">
      <c r="D148" s="564"/>
      <c r="E148" s="564"/>
      <c r="F148" s="564"/>
      <c r="G148" s="564"/>
      <c r="H148" s="564"/>
      <c r="I148" s="564"/>
    </row>
    <row r="149" spans="4:9" ht="12">
      <c r="D149" s="564"/>
      <c r="E149" s="564"/>
      <c r="F149" s="564"/>
      <c r="G149" s="564"/>
      <c r="H149" s="564"/>
      <c r="I149" s="564"/>
    </row>
    <row r="150" spans="4:9" ht="12">
      <c r="D150" s="564"/>
      <c r="E150" s="564"/>
      <c r="F150" s="564"/>
      <c r="G150" s="564"/>
      <c r="H150" s="564"/>
      <c r="I150" s="564"/>
    </row>
    <row r="151" spans="4:9" ht="12">
      <c r="D151" s="564"/>
      <c r="E151" s="564"/>
      <c r="F151" s="564"/>
      <c r="G151" s="564"/>
      <c r="H151" s="564"/>
      <c r="I151" s="564"/>
    </row>
    <row r="152" spans="4:9" ht="12">
      <c r="D152" s="564"/>
      <c r="E152" s="564"/>
      <c r="F152" s="564"/>
      <c r="G152" s="564"/>
      <c r="H152" s="564"/>
      <c r="I152" s="564"/>
    </row>
    <row r="153" spans="4:9" ht="12">
      <c r="D153" s="564"/>
      <c r="E153" s="564"/>
      <c r="F153" s="564"/>
      <c r="G153" s="564"/>
      <c r="H153" s="564"/>
      <c r="I153" s="564"/>
    </row>
    <row r="154" spans="4:9" ht="12">
      <c r="D154" s="564"/>
      <c r="E154" s="564"/>
      <c r="F154" s="564"/>
      <c r="G154" s="564"/>
      <c r="H154" s="564"/>
      <c r="I154" s="564"/>
    </row>
    <row r="155" spans="4:9" ht="12">
      <c r="D155" s="564"/>
      <c r="E155" s="564"/>
      <c r="F155" s="564"/>
      <c r="G155" s="564"/>
      <c r="H155" s="564"/>
      <c r="I155" s="564"/>
    </row>
    <row r="156" spans="4:9" ht="12">
      <c r="D156" s="564"/>
      <c r="E156" s="564"/>
      <c r="F156" s="564"/>
      <c r="G156" s="564"/>
      <c r="H156" s="564"/>
      <c r="I156" s="564"/>
    </row>
    <row r="157" spans="4:9" ht="12">
      <c r="D157" s="564"/>
      <c r="E157" s="564"/>
      <c r="F157" s="564"/>
      <c r="G157" s="564"/>
      <c r="H157" s="564"/>
      <c r="I157" s="564"/>
    </row>
    <row r="158" spans="4:9" ht="12">
      <c r="D158" s="564"/>
      <c r="E158" s="564"/>
      <c r="F158" s="564"/>
      <c r="G158" s="564"/>
      <c r="H158" s="564"/>
      <c r="I158" s="564"/>
    </row>
    <row r="159" spans="4:9" ht="12">
      <c r="D159" s="564"/>
      <c r="E159" s="564"/>
      <c r="F159" s="564"/>
      <c r="G159" s="564"/>
      <c r="H159" s="564"/>
      <c r="I159" s="564"/>
    </row>
    <row r="160" spans="4:9" ht="12">
      <c r="D160" s="564"/>
      <c r="E160" s="564"/>
      <c r="F160" s="564"/>
      <c r="G160" s="564"/>
      <c r="H160" s="564"/>
      <c r="I160" s="564"/>
    </row>
    <row r="161" spans="4:9" ht="12">
      <c r="D161" s="564"/>
      <c r="E161" s="564"/>
      <c r="F161" s="564"/>
      <c r="G161" s="564"/>
      <c r="H161" s="564"/>
      <c r="I161" s="564"/>
    </row>
    <row r="162" spans="4:9" ht="12">
      <c r="D162" s="564"/>
      <c r="E162" s="564"/>
      <c r="F162" s="564"/>
      <c r="G162" s="564"/>
      <c r="H162" s="564"/>
      <c r="I162" s="564"/>
    </row>
    <row r="163" spans="4:9" ht="12">
      <c r="D163" s="564"/>
      <c r="E163" s="564"/>
      <c r="F163" s="564"/>
      <c r="G163" s="564"/>
      <c r="H163" s="564"/>
      <c r="I163" s="564"/>
    </row>
    <row r="164" spans="4:9" ht="12">
      <c r="D164" s="564"/>
      <c r="E164" s="564"/>
      <c r="F164" s="564"/>
      <c r="G164" s="564"/>
      <c r="H164" s="564"/>
      <c r="I164" s="564"/>
    </row>
    <row r="165" spans="4:9" ht="12">
      <c r="D165" s="564"/>
      <c r="E165" s="564"/>
      <c r="F165" s="564"/>
      <c r="G165" s="564"/>
      <c r="H165" s="564"/>
      <c r="I165" s="564"/>
    </row>
    <row r="166" spans="4:9" ht="12">
      <c r="D166" s="564"/>
      <c r="E166" s="564"/>
      <c r="F166" s="564"/>
      <c r="G166" s="564"/>
      <c r="H166" s="564"/>
      <c r="I166" s="564"/>
    </row>
    <row r="167" spans="4:9" ht="12">
      <c r="D167" s="564"/>
      <c r="E167" s="564"/>
      <c r="F167" s="564"/>
      <c r="G167" s="564"/>
      <c r="H167" s="564"/>
      <c r="I167" s="564"/>
    </row>
    <row r="168" spans="4:9" ht="12">
      <c r="D168" s="564"/>
      <c r="E168" s="564"/>
      <c r="F168" s="564"/>
      <c r="G168" s="564"/>
      <c r="H168" s="564"/>
      <c r="I168" s="564"/>
    </row>
    <row r="169" spans="4:9" ht="12">
      <c r="D169" s="564"/>
      <c r="E169" s="564"/>
      <c r="F169" s="564"/>
      <c r="G169" s="564"/>
      <c r="H169" s="564"/>
      <c r="I169" s="564"/>
    </row>
    <row r="170" spans="4:9" ht="12">
      <c r="D170" s="564"/>
      <c r="E170" s="564"/>
      <c r="F170" s="564"/>
      <c r="G170" s="564"/>
      <c r="H170" s="564"/>
      <c r="I170" s="564"/>
    </row>
    <row r="171" spans="4:9" ht="12">
      <c r="D171" s="564"/>
      <c r="E171" s="564"/>
      <c r="F171" s="564"/>
      <c r="G171" s="564"/>
      <c r="H171" s="564"/>
      <c r="I171" s="564"/>
    </row>
    <row r="172" spans="4:9" ht="12">
      <c r="D172" s="564"/>
      <c r="E172" s="564"/>
      <c r="F172" s="564"/>
      <c r="G172" s="564"/>
      <c r="H172" s="564"/>
      <c r="I172" s="564"/>
    </row>
    <row r="173" spans="4:9" ht="12">
      <c r="D173" s="564"/>
      <c r="E173" s="564"/>
      <c r="F173" s="564"/>
      <c r="G173" s="564"/>
      <c r="H173" s="564"/>
      <c r="I173" s="564"/>
    </row>
    <row r="174" spans="4:9" ht="12">
      <c r="D174" s="564"/>
      <c r="E174" s="564"/>
      <c r="F174" s="564"/>
      <c r="G174" s="564"/>
      <c r="H174" s="564"/>
      <c r="I174" s="564"/>
    </row>
    <row r="175" spans="4:9" ht="12">
      <c r="D175" s="564"/>
      <c r="E175" s="564"/>
      <c r="F175" s="564"/>
      <c r="G175" s="564"/>
      <c r="H175" s="564"/>
      <c r="I175" s="564"/>
    </row>
    <row r="176" spans="4:9" ht="12">
      <c r="D176" s="564"/>
      <c r="E176" s="564"/>
      <c r="F176" s="564"/>
      <c r="G176" s="564"/>
      <c r="H176" s="564"/>
      <c r="I176" s="564"/>
    </row>
    <row r="177" spans="4:9" ht="12">
      <c r="D177" s="564"/>
      <c r="E177" s="564"/>
      <c r="F177" s="564"/>
      <c r="G177" s="564"/>
      <c r="H177" s="564"/>
      <c r="I177" s="564"/>
    </row>
    <row r="178" spans="4:9" ht="12">
      <c r="D178" s="564"/>
      <c r="E178" s="564"/>
      <c r="F178" s="564"/>
      <c r="G178" s="564"/>
      <c r="H178" s="564"/>
      <c r="I178" s="564"/>
    </row>
    <row r="179" spans="4:9" ht="12">
      <c r="D179" s="564"/>
      <c r="E179" s="564"/>
      <c r="F179" s="564"/>
      <c r="G179" s="564"/>
      <c r="H179" s="564"/>
      <c r="I179" s="564"/>
    </row>
    <row r="180" spans="4:9" ht="12">
      <c r="D180" s="564"/>
      <c r="E180" s="564"/>
      <c r="F180" s="564"/>
      <c r="G180" s="564"/>
      <c r="H180" s="564"/>
      <c r="I180" s="564"/>
    </row>
    <row r="181" spans="4:9" ht="12">
      <c r="D181" s="564"/>
      <c r="E181" s="564"/>
      <c r="F181" s="564"/>
      <c r="G181" s="564"/>
      <c r="H181" s="564"/>
      <c r="I181" s="564"/>
    </row>
    <row r="182" spans="4:9" ht="12">
      <c r="D182" s="564"/>
      <c r="E182" s="564"/>
      <c r="F182" s="564"/>
      <c r="G182" s="564"/>
      <c r="H182" s="564"/>
      <c r="I182" s="564"/>
    </row>
    <row r="183" spans="4:9" ht="12">
      <c r="D183" s="564"/>
      <c r="E183" s="564"/>
      <c r="F183" s="564"/>
      <c r="G183" s="564"/>
      <c r="H183" s="564"/>
      <c r="I183" s="564"/>
    </row>
    <row r="184" spans="4:9" ht="12">
      <c r="D184" s="564"/>
      <c r="E184" s="564"/>
      <c r="F184" s="564"/>
      <c r="G184" s="564"/>
      <c r="H184" s="564"/>
      <c r="I184" s="564"/>
    </row>
    <row r="185" spans="4:9" ht="12">
      <c r="D185" s="564"/>
      <c r="E185" s="564"/>
      <c r="F185" s="564"/>
      <c r="G185" s="564"/>
      <c r="H185" s="564"/>
      <c r="I185" s="564"/>
    </row>
    <row r="186" spans="4:9" ht="12">
      <c r="D186" s="564"/>
      <c r="E186" s="564"/>
      <c r="F186" s="564"/>
      <c r="G186" s="564"/>
      <c r="H186" s="564"/>
      <c r="I186" s="564"/>
    </row>
    <row r="187" spans="4:9" ht="12">
      <c r="D187" s="564"/>
      <c r="E187" s="564"/>
      <c r="F187" s="564"/>
      <c r="G187" s="564"/>
      <c r="H187" s="564"/>
      <c r="I187" s="564"/>
    </row>
    <row r="188" spans="4:9" ht="12">
      <c r="D188" s="564"/>
      <c r="E188" s="564"/>
      <c r="F188" s="564"/>
      <c r="G188" s="564"/>
      <c r="H188" s="564"/>
      <c r="I188" s="564"/>
    </row>
    <row r="189" spans="4:9" ht="12">
      <c r="D189" s="564"/>
      <c r="E189" s="564"/>
      <c r="F189" s="564"/>
      <c r="G189" s="564"/>
      <c r="H189" s="564"/>
      <c r="I189" s="564"/>
    </row>
    <row r="190" spans="4:9" ht="12">
      <c r="D190" s="564"/>
      <c r="E190" s="564"/>
      <c r="F190" s="564"/>
      <c r="G190" s="564"/>
      <c r="H190" s="564"/>
      <c r="I190" s="564"/>
    </row>
    <row r="191" spans="4:9" ht="12">
      <c r="D191" s="564"/>
      <c r="E191" s="564"/>
      <c r="F191" s="564"/>
      <c r="G191" s="564"/>
      <c r="H191" s="564"/>
      <c r="I191" s="564"/>
    </row>
    <row r="192" spans="4:9" ht="12">
      <c r="D192" s="564"/>
      <c r="E192" s="564"/>
      <c r="F192" s="564"/>
      <c r="G192" s="564"/>
      <c r="H192" s="564"/>
      <c r="I192" s="564"/>
    </row>
    <row r="193" spans="4:9" ht="12">
      <c r="D193" s="564"/>
      <c r="E193" s="564"/>
      <c r="F193" s="564"/>
      <c r="G193" s="564"/>
      <c r="H193" s="564"/>
      <c r="I193" s="564"/>
    </row>
    <row r="194" spans="4:9" ht="12">
      <c r="D194" s="564"/>
      <c r="E194" s="564"/>
      <c r="F194" s="564"/>
      <c r="G194" s="564"/>
      <c r="H194" s="564"/>
      <c r="I194" s="564"/>
    </row>
    <row r="195" spans="4:9" ht="12">
      <c r="D195" s="564"/>
      <c r="E195" s="564"/>
      <c r="F195" s="564"/>
      <c r="G195" s="564"/>
      <c r="H195" s="564"/>
      <c r="I195" s="564"/>
    </row>
    <row r="196" spans="4:9" ht="12">
      <c r="D196" s="564"/>
      <c r="E196" s="564"/>
      <c r="F196" s="564"/>
      <c r="G196" s="564"/>
      <c r="H196" s="564"/>
      <c r="I196" s="564"/>
    </row>
    <row r="197" spans="4:9" ht="12">
      <c r="D197" s="564"/>
      <c r="E197" s="564"/>
      <c r="F197" s="564"/>
      <c r="G197" s="564"/>
      <c r="H197" s="564"/>
      <c r="I197" s="564"/>
    </row>
    <row r="198" spans="4:9" ht="12">
      <c r="D198" s="564"/>
      <c r="E198" s="564"/>
      <c r="F198" s="564"/>
      <c r="G198" s="564"/>
      <c r="H198" s="564"/>
      <c r="I198" s="564"/>
    </row>
    <row r="199" spans="4:9" ht="12">
      <c r="D199" s="564"/>
      <c r="E199" s="564"/>
      <c r="F199" s="564"/>
      <c r="G199" s="564"/>
      <c r="H199" s="564"/>
      <c r="I199" s="564"/>
    </row>
    <row r="200" spans="4:9" ht="12">
      <c r="D200" s="564"/>
      <c r="E200" s="564"/>
      <c r="F200" s="564"/>
      <c r="G200" s="564"/>
      <c r="H200" s="564"/>
      <c r="I200" s="564"/>
    </row>
    <row r="201" spans="4:9" ht="12">
      <c r="D201" s="564"/>
      <c r="E201" s="564"/>
      <c r="F201" s="564"/>
      <c r="G201" s="564"/>
      <c r="H201" s="564"/>
      <c r="I201" s="564"/>
    </row>
    <row r="202" spans="4:9" ht="12">
      <c r="D202" s="564"/>
      <c r="E202" s="564"/>
      <c r="F202" s="564"/>
      <c r="G202" s="564"/>
      <c r="H202" s="564"/>
      <c r="I202" s="564"/>
    </row>
    <row r="203" spans="4:9" ht="12">
      <c r="D203" s="564"/>
      <c r="E203" s="564"/>
      <c r="F203" s="564"/>
      <c r="G203" s="564"/>
      <c r="H203" s="564"/>
      <c r="I203" s="564"/>
    </row>
    <row r="204" spans="4:9" ht="12">
      <c r="D204" s="564"/>
      <c r="E204" s="564"/>
      <c r="F204" s="564"/>
      <c r="G204" s="564"/>
      <c r="H204" s="564"/>
      <c r="I204" s="564"/>
    </row>
    <row r="205" spans="4:9" ht="12">
      <c r="D205" s="564"/>
      <c r="E205" s="564"/>
      <c r="F205" s="564"/>
      <c r="G205" s="564"/>
      <c r="H205" s="564"/>
      <c r="I205" s="564"/>
    </row>
    <row r="206" spans="4:9" ht="12">
      <c r="D206" s="564"/>
      <c r="E206" s="564"/>
      <c r="F206" s="564"/>
      <c r="G206" s="564"/>
      <c r="H206" s="564"/>
      <c r="I206" s="564"/>
    </row>
    <row r="207" spans="4:9" ht="12">
      <c r="D207" s="564"/>
      <c r="E207" s="564"/>
      <c r="F207" s="564"/>
      <c r="G207" s="564"/>
      <c r="H207" s="564"/>
      <c r="I207" s="564"/>
    </row>
    <row r="208" spans="4:9" ht="12">
      <c r="D208" s="564"/>
      <c r="E208" s="564"/>
      <c r="F208" s="564"/>
      <c r="G208" s="564"/>
      <c r="H208" s="564"/>
      <c r="I208" s="564"/>
    </row>
    <row r="209" spans="4:9" ht="12">
      <c r="D209" s="564"/>
      <c r="E209" s="564"/>
      <c r="F209" s="564"/>
      <c r="G209" s="564"/>
      <c r="H209" s="564"/>
      <c r="I209" s="564"/>
    </row>
    <row r="210" spans="4:9" ht="12">
      <c r="D210" s="564"/>
      <c r="E210" s="564"/>
      <c r="F210" s="564"/>
      <c r="G210" s="564"/>
      <c r="H210" s="564"/>
      <c r="I210" s="564"/>
    </row>
    <row r="211" spans="4:9" ht="12">
      <c r="D211" s="564"/>
      <c r="E211" s="564"/>
      <c r="F211" s="564"/>
      <c r="G211" s="564"/>
      <c r="H211" s="564"/>
      <c r="I211" s="564"/>
    </row>
    <row r="212" spans="4:9" ht="12">
      <c r="D212" s="564"/>
      <c r="E212" s="564"/>
      <c r="F212" s="564"/>
      <c r="G212" s="564"/>
      <c r="H212" s="564"/>
      <c r="I212" s="564"/>
    </row>
    <row r="213" spans="4:9" ht="12">
      <c r="D213" s="564"/>
      <c r="E213" s="564"/>
      <c r="F213" s="564"/>
      <c r="G213" s="564"/>
      <c r="H213" s="564"/>
      <c r="I213" s="564"/>
    </row>
    <row r="214" spans="4:9" ht="12">
      <c r="D214" s="564"/>
      <c r="E214" s="564"/>
      <c r="F214" s="564"/>
      <c r="G214" s="564"/>
      <c r="H214" s="564"/>
      <c r="I214" s="564"/>
    </row>
    <row r="215" spans="4:9" ht="12">
      <c r="D215" s="564"/>
      <c r="E215" s="564"/>
      <c r="F215" s="564"/>
      <c r="G215" s="564"/>
      <c r="H215" s="564"/>
      <c r="I215" s="564"/>
    </row>
    <row r="216" spans="4:9" ht="12">
      <c r="D216" s="564"/>
      <c r="E216" s="564"/>
      <c r="F216" s="564"/>
      <c r="G216" s="564"/>
      <c r="H216" s="564"/>
      <c r="I216" s="564"/>
    </row>
    <row r="217" spans="4:9" ht="12">
      <c r="D217" s="564"/>
      <c r="E217" s="564"/>
      <c r="F217" s="564"/>
      <c r="G217" s="564"/>
      <c r="H217" s="564"/>
      <c r="I217" s="564"/>
    </row>
    <row r="218" spans="4:9" ht="12">
      <c r="D218" s="564"/>
      <c r="E218" s="564"/>
      <c r="F218" s="564"/>
      <c r="G218" s="564"/>
      <c r="H218" s="564"/>
      <c r="I218" s="564"/>
    </row>
    <row r="219" spans="4:9" ht="12">
      <c r="D219" s="564"/>
      <c r="E219" s="564"/>
      <c r="F219" s="564"/>
      <c r="G219" s="564"/>
      <c r="H219" s="564"/>
      <c r="I219" s="564"/>
    </row>
    <row r="220" spans="4:9" ht="12">
      <c r="D220" s="564"/>
      <c r="E220" s="564"/>
      <c r="F220" s="564"/>
      <c r="G220" s="564"/>
      <c r="H220" s="564"/>
      <c r="I220" s="564"/>
    </row>
    <row r="221" spans="4:9" ht="12">
      <c r="D221" s="564"/>
      <c r="E221" s="564"/>
      <c r="F221" s="564"/>
      <c r="G221" s="564"/>
      <c r="H221" s="564"/>
      <c r="I221" s="564"/>
    </row>
    <row r="222" spans="4:9" ht="12">
      <c r="D222" s="564"/>
      <c r="E222" s="564"/>
      <c r="F222" s="564"/>
      <c r="G222" s="564"/>
      <c r="H222" s="564"/>
      <c r="I222" s="564"/>
    </row>
    <row r="223" spans="4:9" ht="12">
      <c r="D223" s="564"/>
      <c r="E223" s="564"/>
      <c r="F223" s="564"/>
      <c r="G223" s="564"/>
      <c r="H223" s="564"/>
      <c r="I223" s="564"/>
    </row>
    <row r="224" spans="4:9" ht="12">
      <c r="D224" s="564"/>
      <c r="E224" s="564"/>
      <c r="F224" s="564"/>
      <c r="G224" s="564"/>
      <c r="H224" s="564"/>
      <c r="I224" s="564"/>
    </row>
    <row r="225" spans="4:9" ht="12">
      <c r="D225" s="564"/>
      <c r="E225" s="564"/>
      <c r="F225" s="564"/>
      <c r="G225" s="564"/>
      <c r="H225" s="564"/>
      <c r="I225" s="564"/>
    </row>
    <row r="226" spans="4:9" ht="12">
      <c r="D226" s="564"/>
      <c r="E226" s="564"/>
      <c r="F226" s="564"/>
      <c r="G226" s="564"/>
      <c r="H226" s="564"/>
      <c r="I226" s="564"/>
    </row>
    <row r="227" spans="4:9" ht="12">
      <c r="D227" s="564"/>
      <c r="E227" s="564"/>
      <c r="F227" s="564"/>
      <c r="G227" s="564"/>
      <c r="H227" s="564"/>
      <c r="I227" s="564"/>
    </row>
    <row r="228" spans="4:9" ht="12">
      <c r="D228" s="564"/>
      <c r="E228" s="564"/>
      <c r="F228" s="564"/>
      <c r="G228" s="564"/>
      <c r="H228" s="564"/>
      <c r="I228" s="564"/>
    </row>
    <row r="229" spans="4:9" ht="12">
      <c r="D229" s="564"/>
      <c r="E229" s="564"/>
      <c r="F229" s="564"/>
      <c r="G229" s="564"/>
      <c r="H229" s="564"/>
      <c r="I229" s="564"/>
    </row>
    <row r="230" spans="4:9" ht="12">
      <c r="D230" s="564"/>
      <c r="E230" s="564"/>
      <c r="F230" s="564"/>
      <c r="G230" s="564"/>
      <c r="H230" s="564"/>
      <c r="I230" s="564"/>
    </row>
    <row r="231" spans="4:9" ht="12">
      <c r="D231" s="564"/>
      <c r="E231" s="564"/>
      <c r="F231" s="564"/>
      <c r="G231" s="564"/>
      <c r="H231" s="564"/>
      <c r="I231" s="564"/>
    </row>
    <row r="232" spans="4:9" ht="12">
      <c r="D232" s="564"/>
      <c r="E232" s="564"/>
      <c r="F232" s="564"/>
      <c r="G232" s="564"/>
      <c r="H232" s="564"/>
      <c r="I232" s="564"/>
    </row>
    <row r="233" spans="4:9" ht="12">
      <c r="D233" s="564"/>
      <c r="E233" s="564"/>
      <c r="F233" s="564"/>
      <c r="G233" s="564"/>
      <c r="H233" s="564"/>
      <c r="I233" s="564"/>
    </row>
    <row r="234" spans="4:9" ht="12">
      <c r="D234" s="564"/>
      <c r="E234" s="564"/>
      <c r="F234" s="564"/>
      <c r="G234" s="564"/>
      <c r="H234" s="564"/>
      <c r="I234" s="564"/>
    </row>
    <row r="235" spans="4:9" ht="12">
      <c r="D235" s="564"/>
      <c r="E235" s="564"/>
      <c r="F235" s="564"/>
      <c r="G235" s="564"/>
      <c r="H235" s="564"/>
      <c r="I235" s="564"/>
    </row>
    <row r="236" spans="4:9" ht="12">
      <c r="D236" s="564"/>
      <c r="E236" s="564"/>
      <c r="F236" s="564"/>
      <c r="G236" s="564"/>
      <c r="H236" s="564"/>
      <c r="I236" s="564"/>
    </row>
    <row r="237" spans="4:9" ht="12">
      <c r="D237" s="564"/>
      <c r="E237" s="564"/>
      <c r="F237" s="564"/>
      <c r="G237" s="564"/>
      <c r="H237" s="564"/>
      <c r="I237" s="564"/>
    </row>
    <row r="238" spans="4:9" ht="12">
      <c r="D238" s="564"/>
      <c r="E238" s="564"/>
      <c r="F238" s="564"/>
      <c r="G238" s="564"/>
      <c r="H238" s="564"/>
      <c r="I238" s="564"/>
    </row>
    <row r="239" spans="4:9" ht="12">
      <c r="D239" s="564"/>
      <c r="E239" s="564"/>
      <c r="F239" s="564"/>
      <c r="G239" s="564"/>
      <c r="H239" s="564"/>
      <c r="I239" s="564"/>
    </row>
    <row r="240" spans="4:9" ht="12">
      <c r="D240" s="564"/>
      <c r="E240" s="564"/>
      <c r="F240" s="564"/>
      <c r="G240" s="564"/>
      <c r="H240" s="564"/>
      <c r="I240" s="564"/>
    </row>
    <row r="241" spans="4:9" ht="12">
      <c r="D241" s="564"/>
      <c r="E241" s="564"/>
      <c r="F241" s="564"/>
      <c r="G241" s="564"/>
      <c r="H241" s="564"/>
      <c r="I241" s="564"/>
    </row>
    <row r="242" spans="4:9" ht="12">
      <c r="D242" s="564"/>
      <c r="E242" s="564"/>
      <c r="F242" s="564"/>
      <c r="G242" s="564"/>
      <c r="H242" s="564"/>
      <c r="I242" s="564"/>
    </row>
    <row r="243" spans="4:9" ht="12">
      <c r="D243" s="564"/>
      <c r="E243" s="564"/>
      <c r="F243" s="564"/>
      <c r="G243" s="564"/>
      <c r="H243" s="564"/>
      <c r="I243" s="564"/>
    </row>
    <row r="244" spans="4:9" ht="12">
      <c r="D244" s="564"/>
      <c r="E244" s="564"/>
      <c r="F244" s="564"/>
      <c r="G244" s="564"/>
      <c r="H244" s="564"/>
      <c r="I244" s="564"/>
    </row>
    <row r="245" spans="4:9" ht="12">
      <c r="D245" s="564"/>
      <c r="E245" s="564"/>
      <c r="F245" s="564"/>
      <c r="G245" s="564"/>
      <c r="H245" s="564"/>
      <c r="I245" s="564"/>
    </row>
    <row r="246" spans="4:9" ht="12">
      <c r="D246" s="564"/>
      <c r="E246" s="564"/>
      <c r="F246" s="564"/>
      <c r="G246" s="564"/>
      <c r="H246" s="564"/>
      <c r="I246" s="564"/>
    </row>
    <row r="247" spans="4:9" ht="12">
      <c r="D247" s="564"/>
      <c r="E247" s="564"/>
      <c r="F247" s="564"/>
      <c r="G247" s="564"/>
      <c r="H247" s="564"/>
      <c r="I247" s="564"/>
    </row>
    <row r="248" spans="4:9" ht="12">
      <c r="D248" s="564"/>
      <c r="E248" s="564"/>
      <c r="F248" s="564"/>
      <c r="G248" s="564"/>
      <c r="H248" s="564"/>
      <c r="I248" s="564"/>
    </row>
    <row r="249" spans="4:9" ht="12">
      <c r="D249" s="564"/>
      <c r="E249" s="564"/>
      <c r="F249" s="564"/>
      <c r="G249" s="564"/>
      <c r="H249" s="564"/>
      <c r="I249" s="564"/>
    </row>
    <row r="250" spans="4:9" ht="12">
      <c r="D250" s="564"/>
      <c r="E250" s="564"/>
      <c r="F250" s="564"/>
      <c r="G250" s="564"/>
      <c r="H250" s="564"/>
      <c r="I250" s="564"/>
    </row>
    <row r="251" spans="4:9" ht="12">
      <c r="D251" s="564"/>
      <c r="E251" s="564"/>
      <c r="F251" s="564"/>
      <c r="G251" s="564"/>
      <c r="H251" s="564"/>
      <c r="I251" s="564"/>
    </row>
    <row r="252" spans="4:9" ht="12">
      <c r="D252" s="564"/>
      <c r="E252" s="564"/>
      <c r="F252" s="564"/>
      <c r="G252" s="564"/>
      <c r="H252" s="564"/>
      <c r="I252" s="564"/>
    </row>
    <row r="253" spans="4:9" ht="12">
      <c r="D253" s="564"/>
      <c r="E253" s="564"/>
      <c r="F253" s="564"/>
      <c r="G253" s="564"/>
      <c r="H253" s="564"/>
      <c r="I253" s="564"/>
    </row>
    <row r="254" spans="4:9" ht="12">
      <c r="D254" s="564"/>
      <c r="E254" s="564"/>
      <c r="F254" s="564"/>
      <c r="G254" s="564"/>
      <c r="H254" s="564"/>
      <c r="I254" s="564"/>
    </row>
    <row r="255" spans="4:9" ht="12">
      <c r="D255" s="564"/>
      <c r="E255" s="564"/>
      <c r="F255" s="564"/>
      <c r="G255" s="564"/>
      <c r="H255" s="564"/>
      <c r="I255" s="564"/>
    </row>
    <row r="256" spans="4:9" ht="12">
      <c r="D256" s="564"/>
      <c r="E256" s="564"/>
      <c r="F256" s="564"/>
      <c r="G256" s="564"/>
      <c r="H256" s="564"/>
      <c r="I256" s="564"/>
    </row>
    <row r="257" spans="4:9" ht="12">
      <c r="D257" s="564"/>
      <c r="E257" s="564"/>
      <c r="F257" s="564"/>
      <c r="G257" s="564"/>
      <c r="H257" s="564"/>
      <c r="I257" s="564"/>
    </row>
    <row r="258" spans="4:9" ht="12">
      <c r="D258" s="564"/>
      <c r="E258" s="564"/>
      <c r="F258" s="564"/>
      <c r="G258" s="564"/>
      <c r="H258" s="564"/>
      <c r="I258" s="564"/>
    </row>
    <row r="259" spans="4:9" ht="12">
      <c r="D259" s="564"/>
      <c r="E259" s="564"/>
      <c r="F259" s="564"/>
      <c r="G259" s="564"/>
      <c r="H259" s="564"/>
      <c r="I259" s="564"/>
    </row>
    <row r="260" spans="4:9" ht="12">
      <c r="D260" s="564"/>
      <c r="E260" s="564"/>
      <c r="F260" s="564"/>
      <c r="G260" s="564"/>
      <c r="H260" s="564"/>
      <c r="I260" s="564"/>
    </row>
    <row r="261" spans="4:9" ht="12">
      <c r="D261" s="564"/>
      <c r="E261" s="564"/>
      <c r="F261" s="564"/>
      <c r="G261" s="564"/>
      <c r="H261" s="564"/>
      <c r="I261" s="564"/>
    </row>
    <row r="262" spans="4:9" ht="12">
      <c r="D262" s="564"/>
      <c r="E262" s="564"/>
      <c r="F262" s="564"/>
      <c r="G262" s="564"/>
      <c r="H262" s="564"/>
      <c r="I262" s="564"/>
    </row>
    <row r="263" spans="4:9" ht="12">
      <c r="D263" s="564"/>
      <c r="E263" s="564"/>
      <c r="F263" s="564"/>
      <c r="G263" s="564"/>
      <c r="H263" s="564"/>
      <c r="I263" s="564"/>
    </row>
    <row r="264" spans="4:9" ht="12">
      <c r="D264" s="564"/>
      <c r="E264" s="564"/>
      <c r="F264" s="564"/>
      <c r="G264" s="564"/>
      <c r="H264" s="564"/>
      <c r="I264" s="564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zoomScalePageLayoutView="0" workbookViewId="0" topLeftCell="A1">
      <selection activeCell="C27" sqref="C27"/>
    </sheetView>
  </sheetViews>
  <sheetFormatPr defaultColWidth="10.75390625" defaultRowHeight="12.75"/>
  <cols>
    <col min="1" max="1" width="42.00390625" style="581" customWidth="1"/>
    <col min="2" max="2" width="8.125" style="614" customWidth="1"/>
    <col min="3" max="3" width="19.75390625" style="581" customWidth="1"/>
    <col min="4" max="4" width="20.125" style="581" customWidth="1"/>
    <col min="5" max="5" width="23.75390625" style="581" customWidth="1"/>
    <col min="6" max="6" width="19.75390625" style="581" customWidth="1"/>
    <col min="7" max="16384" width="10.75390625" style="581" customWidth="1"/>
  </cols>
  <sheetData>
    <row r="1" spans="1:6" ht="15.75" customHeight="1">
      <c r="A1" s="579"/>
      <c r="B1" s="580"/>
      <c r="C1" s="579"/>
      <c r="D1" s="579"/>
      <c r="E1" s="579"/>
      <c r="F1" s="579"/>
    </row>
    <row r="2" spans="1:6" ht="12.75" customHeight="1">
      <c r="A2" s="582" t="s">
        <v>12</v>
      </c>
      <c r="B2" s="582"/>
      <c r="C2" s="582"/>
      <c r="D2" s="582"/>
      <c r="E2" s="582"/>
      <c r="F2" s="582"/>
    </row>
    <row r="3" spans="1:6" ht="12.75" customHeight="1">
      <c r="A3" s="582" t="s">
        <v>13</v>
      </c>
      <c r="B3" s="582"/>
      <c r="C3" s="582"/>
      <c r="D3" s="582"/>
      <c r="E3" s="582"/>
      <c r="F3" s="582"/>
    </row>
    <row r="4" spans="1:6" ht="12.75" customHeight="1">
      <c r="A4" s="583"/>
      <c r="B4" s="584"/>
      <c r="C4" s="583"/>
      <c r="D4" s="583"/>
      <c r="E4" s="583"/>
      <c r="F4" s="583"/>
    </row>
    <row r="5" spans="1:6" ht="12.75" customHeight="1">
      <c r="A5" s="585" t="s">
        <v>434</v>
      </c>
      <c r="B5" s="621" t="str">
        <f>'[3]справка №1-БАЛАНС'!E3</f>
        <v>АЛФА ФИНАНС ХОЛДИНГ АД</v>
      </c>
      <c r="C5" s="663"/>
      <c r="D5" s="586"/>
      <c r="E5" s="104" t="s">
        <v>53</v>
      </c>
      <c r="F5" s="587">
        <f>'[3]справка №1-БАЛАНС'!H3</f>
        <v>130110044</v>
      </c>
    </row>
    <row r="6" spans="1:13" ht="15" customHeight="1">
      <c r="A6" s="588" t="s">
        <v>872</v>
      </c>
      <c r="B6" s="664" t="str">
        <f>'справка №1-БАЛАНС'!E5</f>
        <v>01.01.2015-30.09.2015</v>
      </c>
      <c r="C6" s="665"/>
      <c r="D6" s="589"/>
      <c r="E6" s="103" t="s">
        <v>55</v>
      </c>
      <c r="F6" s="517" t="str">
        <f>'[4]справка №1-БАЛАНС'!H4</f>
        <v> </v>
      </c>
      <c r="G6" s="589"/>
      <c r="H6" s="589"/>
      <c r="I6" s="589"/>
      <c r="J6" s="589"/>
      <c r="K6" s="589"/>
      <c r="L6" s="589"/>
      <c r="M6" s="589"/>
    </row>
    <row r="7" spans="2:13" s="590" customFormat="1" ht="15" customHeight="1">
      <c r="B7" s="666"/>
      <c r="C7" s="667"/>
      <c r="D7" s="591"/>
      <c r="E7" s="591"/>
      <c r="F7" s="592" t="s">
        <v>325</v>
      </c>
      <c r="G7" s="591"/>
      <c r="H7" s="591"/>
      <c r="I7" s="591"/>
      <c r="J7" s="591"/>
      <c r="K7" s="591"/>
      <c r="L7" s="591"/>
      <c r="M7" s="591"/>
    </row>
    <row r="8" spans="1:15" s="597" customFormat="1" ht="71.25">
      <c r="A8" s="593" t="s">
        <v>14</v>
      </c>
      <c r="B8" s="594" t="s">
        <v>59</v>
      </c>
      <c r="C8" s="595" t="s">
        <v>15</v>
      </c>
      <c r="D8" s="595" t="s">
        <v>16</v>
      </c>
      <c r="E8" s="595" t="s">
        <v>17</v>
      </c>
      <c r="F8" s="595" t="s">
        <v>18</v>
      </c>
      <c r="G8" s="596"/>
      <c r="H8" s="596"/>
      <c r="I8" s="596"/>
      <c r="J8" s="596"/>
      <c r="K8" s="596"/>
      <c r="L8" s="596"/>
      <c r="M8" s="596"/>
      <c r="N8" s="596"/>
      <c r="O8" s="596"/>
    </row>
    <row r="9" spans="1:6" s="597" customFormat="1" ht="14.25">
      <c r="A9" s="595" t="s">
        <v>65</v>
      </c>
      <c r="B9" s="594" t="s">
        <v>66</v>
      </c>
      <c r="C9" s="595">
        <v>1</v>
      </c>
      <c r="D9" s="595">
        <v>2</v>
      </c>
      <c r="E9" s="595">
        <v>3</v>
      </c>
      <c r="F9" s="595">
        <v>4</v>
      </c>
    </row>
    <row r="10" spans="1:6" ht="14.25" customHeight="1">
      <c r="A10" s="578" t="s">
        <v>19</v>
      </c>
      <c r="B10" s="598"/>
      <c r="C10" s="573"/>
      <c r="D10" s="573"/>
      <c r="E10" s="573"/>
      <c r="F10" s="573"/>
    </row>
    <row r="11" spans="1:6" ht="19.5" customHeight="1">
      <c r="A11" s="574" t="s">
        <v>20</v>
      </c>
      <c r="B11" s="567"/>
      <c r="C11" s="573"/>
      <c r="D11" s="573"/>
      <c r="E11" s="573"/>
      <c r="F11" s="573"/>
    </row>
    <row r="12" spans="1:6" ht="14.25" customHeight="1">
      <c r="A12" s="599"/>
      <c r="B12" s="567"/>
      <c r="C12" s="600"/>
      <c r="D12" s="601"/>
      <c r="E12" s="568"/>
      <c r="F12" s="569">
        <f aca="true" t="shared" si="0" ref="F12:F26">C12-E12</f>
        <v>0</v>
      </c>
    </row>
    <row r="13" spans="1:6" ht="14.25" customHeight="1">
      <c r="A13" s="599" t="s">
        <v>860</v>
      </c>
      <c r="B13" s="567"/>
      <c r="C13" s="600">
        <v>1561</v>
      </c>
      <c r="D13" s="601">
        <v>100</v>
      </c>
      <c r="E13" s="568"/>
      <c r="F13" s="569">
        <f t="shared" si="0"/>
        <v>1561</v>
      </c>
    </row>
    <row r="14" spans="1:6" ht="14.25" customHeight="1">
      <c r="A14" s="599" t="s">
        <v>870</v>
      </c>
      <c r="B14" s="567"/>
      <c r="C14" s="600">
        <v>35550</v>
      </c>
      <c r="D14" s="601">
        <v>100</v>
      </c>
      <c r="E14" s="568"/>
      <c r="F14" s="569">
        <f t="shared" si="0"/>
        <v>35550</v>
      </c>
    </row>
    <row r="15" spans="1:6" ht="14.25" customHeight="1">
      <c r="A15" s="599" t="s">
        <v>875</v>
      </c>
      <c r="B15" s="567"/>
      <c r="C15" s="600">
        <v>3</v>
      </c>
      <c r="D15" s="601">
        <v>100</v>
      </c>
      <c r="E15" s="568"/>
      <c r="F15" s="569">
        <f t="shared" si="0"/>
        <v>3</v>
      </c>
    </row>
    <row r="16" spans="1:6" ht="14.25" customHeight="1">
      <c r="A16" s="599" t="s">
        <v>861</v>
      </c>
      <c r="B16" s="567"/>
      <c r="C16" s="600">
        <v>1322</v>
      </c>
      <c r="D16" s="601">
        <v>49.99</v>
      </c>
      <c r="E16" s="568"/>
      <c r="F16" s="569">
        <f t="shared" si="0"/>
        <v>1322</v>
      </c>
    </row>
    <row r="17" spans="1:6" ht="14.25" customHeight="1">
      <c r="A17" s="599" t="s">
        <v>862</v>
      </c>
      <c r="B17" s="567"/>
      <c r="C17" s="600">
        <v>10685</v>
      </c>
      <c r="D17" s="601">
        <v>44.13</v>
      </c>
      <c r="E17" s="568"/>
      <c r="F17" s="569">
        <f t="shared" si="0"/>
        <v>10685</v>
      </c>
    </row>
    <row r="18" spans="1:6" ht="14.25" customHeight="1">
      <c r="A18" s="599" t="s">
        <v>863</v>
      </c>
      <c r="B18" s="567"/>
      <c r="C18" s="600">
        <v>10137</v>
      </c>
      <c r="D18" s="601">
        <v>100</v>
      </c>
      <c r="E18" s="568"/>
      <c r="F18" s="569">
        <f t="shared" si="0"/>
        <v>10137</v>
      </c>
    </row>
    <row r="19" spans="1:6" ht="14.25" customHeight="1">
      <c r="A19" s="599" t="s">
        <v>864</v>
      </c>
      <c r="B19" s="567"/>
      <c r="C19" s="600">
        <v>2600</v>
      </c>
      <c r="D19" s="601">
        <v>100</v>
      </c>
      <c r="E19" s="568"/>
      <c r="F19" s="569">
        <f t="shared" si="0"/>
        <v>2600</v>
      </c>
    </row>
    <row r="20" spans="1:6" ht="14.25" customHeight="1">
      <c r="A20" s="599" t="s">
        <v>874</v>
      </c>
      <c r="B20" s="567"/>
      <c r="C20" s="600">
        <v>23273</v>
      </c>
      <c r="D20" s="601">
        <v>98.43</v>
      </c>
      <c r="E20" s="570"/>
      <c r="F20" s="569">
        <f t="shared" si="0"/>
        <v>23273</v>
      </c>
    </row>
    <row r="21" spans="1:6" ht="14.25" customHeight="1">
      <c r="A21" s="599" t="s">
        <v>871</v>
      </c>
      <c r="B21" s="567"/>
      <c r="C21" s="600">
        <v>13793</v>
      </c>
      <c r="D21" s="601">
        <v>100</v>
      </c>
      <c r="E21" s="570"/>
      <c r="F21" s="569">
        <f t="shared" si="0"/>
        <v>13793</v>
      </c>
    </row>
    <row r="22" spans="1:6" ht="14.25" customHeight="1">
      <c r="A22" s="599" t="s">
        <v>865</v>
      </c>
      <c r="B22" s="567"/>
      <c r="C22" s="600">
        <v>165</v>
      </c>
      <c r="D22" s="601">
        <v>100</v>
      </c>
      <c r="E22" s="570"/>
      <c r="F22" s="569">
        <f t="shared" si="0"/>
        <v>165</v>
      </c>
    </row>
    <row r="23" spans="1:6" ht="14.25" customHeight="1">
      <c r="A23" s="599" t="s">
        <v>866</v>
      </c>
      <c r="B23" s="567"/>
      <c r="C23" s="600">
        <v>8840</v>
      </c>
      <c r="D23" s="601">
        <v>71</v>
      </c>
      <c r="E23" s="570"/>
      <c r="F23" s="569">
        <f t="shared" si="0"/>
        <v>8840</v>
      </c>
    </row>
    <row r="24" spans="1:6" ht="14.25" customHeight="1">
      <c r="A24" s="602" t="s">
        <v>873</v>
      </c>
      <c r="B24" s="567"/>
      <c r="C24" s="603">
        <v>3249</v>
      </c>
      <c r="D24" s="601">
        <v>45.52</v>
      </c>
      <c r="E24" s="570">
        <v>3249</v>
      </c>
      <c r="F24" s="569">
        <f t="shared" si="0"/>
        <v>0</v>
      </c>
    </row>
    <row r="25" spans="1:6" ht="15">
      <c r="A25" s="602" t="s">
        <v>867</v>
      </c>
      <c r="B25" s="567"/>
      <c r="C25" s="603">
        <v>13</v>
      </c>
      <c r="D25" s="601">
        <v>100</v>
      </c>
      <c r="E25" s="570"/>
      <c r="F25" s="569">
        <f t="shared" si="0"/>
        <v>13</v>
      </c>
    </row>
    <row r="26" spans="1:6" ht="15">
      <c r="A26" s="615" t="s">
        <v>876</v>
      </c>
      <c r="B26" s="567"/>
      <c r="C26" s="603">
        <v>10</v>
      </c>
      <c r="D26" s="601">
        <v>100</v>
      </c>
      <c r="E26" s="570"/>
      <c r="F26" s="569">
        <f t="shared" si="0"/>
        <v>10</v>
      </c>
    </row>
    <row r="27" spans="1:16" ht="21.75" customHeight="1">
      <c r="A27" s="571" t="s">
        <v>615</v>
      </c>
      <c r="B27" s="572" t="s">
        <v>22</v>
      </c>
      <c r="C27" s="573">
        <f>SUM(C12:C26)</f>
        <v>111201</v>
      </c>
      <c r="D27" s="573"/>
      <c r="E27" s="573">
        <f>SUM(E12:E25)</f>
        <v>3249</v>
      </c>
      <c r="F27" s="573">
        <f>SUM(F12:F26)</f>
        <v>107952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4"/>
    </row>
    <row r="28" spans="1:6" ht="16.5" customHeight="1">
      <c r="A28" s="574" t="s">
        <v>23</v>
      </c>
      <c r="B28" s="575"/>
      <c r="C28" s="573"/>
      <c r="D28" s="573"/>
      <c r="E28" s="573"/>
      <c r="F28" s="576"/>
    </row>
    <row r="29" spans="1:6" ht="15">
      <c r="A29" s="574" t="s">
        <v>594</v>
      </c>
      <c r="B29" s="575"/>
      <c r="C29" s="570"/>
      <c r="D29" s="570"/>
      <c r="E29" s="570"/>
      <c r="F29" s="569">
        <f>C29-E29</f>
        <v>0</v>
      </c>
    </row>
    <row r="30" spans="1:16" ht="15" customHeight="1">
      <c r="A30" s="571" t="s">
        <v>632</v>
      </c>
      <c r="B30" s="572" t="s">
        <v>24</v>
      </c>
      <c r="C30" s="573">
        <f>SUM(C29:C29)</f>
        <v>0</v>
      </c>
      <c r="D30" s="573"/>
      <c r="E30" s="573">
        <f>SUM(E29:E29)</f>
        <v>0</v>
      </c>
      <c r="F30" s="576">
        <f>SUM(F29:F29)</f>
        <v>0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</row>
    <row r="31" spans="1:6" ht="12.75" customHeight="1">
      <c r="A31" s="574" t="s">
        <v>25</v>
      </c>
      <c r="B31" s="575"/>
      <c r="C31" s="573"/>
      <c r="D31" s="573"/>
      <c r="E31" s="573"/>
      <c r="F31" s="576"/>
    </row>
    <row r="32" spans="1:6" ht="15">
      <c r="A32" s="599" t="s">
        <v>868</v>
      </c>
      <c r="B32" s="575"/>
      <c r="C32" s="605">
        <v>492</v>
      </c>
      <c r="D32" s="606">
        <v>50</v>
      </c>
      <c r="E32" s="570"/>
      <c r="F32" s="569">
        <f>C32-E32</f>
        <v>492</v>
      </c>
    </row>
    <row r="33" spans="1:6" ht="15">
      <c r="A33" s="599" t="s">
        <v>869</v>
      </c>
      <c r="B33" s="575"/>
      <c r="C33" s="605">
        <v>2410</v>
      </c>
      <c r="D33" s="606">
        <v>18.52</v>
      </c>
      <c r="E33" s="570">
        <v>2410</v>
      </c>
      <c r="F33" s="569">
        <f>C33-E33</f>
        <v>0</v>
      </c>
    </row>
    <row r="34" spans="1:6" ht="15">
      <c r="A34" s="574"/>
      <c r="B34" s="567"/>
      <c r="C34" s="570"/>
      <c r="D34" s="570"/>
      <c r="E34" s="570"/>
      <c r="F34" s="569">
        <f>C34-E34</f>
        <v>0</v>
      </c>
    </row>
    <row r="35" spans="1:16" ht="12" customHeight="1">
      <c r="A35" s="571" t="s">
        <v>651</v>
      </c>
      <c r="B35" s="572" t="s">
        <v>26</v>
      </c>
      <c r="C35" s="573">
        <f>SUM(C32:C34)</f>
        <v>2902</v>
      </c>
      <c r="D35" s="573"/>
      <c r="E35" s="573">
        <f>SUM(E32:E34)</f>
        <v>2410</v>
      </c>
      <c r="F35" s="576">
        <f>SUM(F32:F34)</f>
        <v>492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6" ht="18.75" customHeight="1">
      <c r="A36" s="574" t="s">
        <v>27</v>
      </c>
      <c r="B36" s="575"/>
      <c r="C36" s="573"/>
      <c r="D36" s="573"/>
      <c r="E36" s="573"/>
      <c r="F36" s="576"/>
    </row>
    <row r="37" spans="1:6" ht="15">
      <c r="A37" s="574" t="s">
        <v>594</v>
      </c>
      <c r="B37" s="575"/>
      <c r="C37" s="570"/>
      <c r="D37" s="570"/>
      <c r="E37" s="570"/>
      <c r="F37" s="569">
        <f>C37-E37</f>
        <v>0</v>
      </c>
    </row>
    <row r="38" spans="1:16" ht="14.25" customHeight="1">
      <c r="A38" s="571" t="s">
        <v>28</v>
      </c>
      <c r="B38" s="572" t="s">
        <v>29</v>
      </c>
      <c r="C38" s="573">
        <f>SUM(C37:C37)</f>
        <v>0</v>
      </c>
      <c r="D38" s="573"/>
      <c r="E38" s="573">
        <f>SUM(E37:E37)</f>
        <v>0</v>
      </c>
      <c r="F38" s="576">
        <f>SUM(F37:F37)</f>
        <v>0</v>
      </c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20.25" customHeight="1">
      <c r="A39" s="577" t="s">
        <v>30</v>
      </c>
      <c r="B39" s="572" t="s">
        <v>31</v>
      </c>
      <c r="C39" s="573">
        <f>C38+C35+C30+C27</f>
        <v>114103</v>
      </c>
      <c r="D39" s="573"/>
      <c r="E39" s="573">
        <f>E38+E35+E30+E27</f>
        <v>5659</v>
      </c>
      <c r="F39" s="576">
        <f>F38+F35+F30+F27</f>
        <v>108444</v>
      </c>
      <c r="G39" s="604"/>
      <c r="H39" s="604"/>
      <c r="I39" s="604"/>
      <c r="J39" s="604"/>
      <c r="K39" s="604"/>
      <c r="L39" s="604"/>
      <c r="M39" s="604"/>
      <c r="N39" s="604"/>
      <c r="O39" s="604"/>
      <c r="P39" s="604"/>
    </row>
    <row r="40" spans="1:6" ht="15" customHeight="1">
      <c r="A40" s="578" t="s">
        <v>32</v>
      </c>
      <c r="B40" s="572"/>
      <c r="C40" s="573"/>
      <c r="D40" s="573"/>
      <c r="E40" s="573"/>
      <c r="F40" s="576"/>
    </row>
    <row r="41" spans="1:6" ht="14.25" customHeight="1">
      <c r="A41" s="574" t="s">
        <v>20</v>
      </c>
      <c r="B41" s="575"/>
      <c r="C41" s="573"/>
      <c r="D41" s="573"/>
      <c r="E41" s="573"/>
      <c r="F41" s="576"/>
    </row>
    <row r="42" spans="1:6" ht="15">
      <c r="A42" s="574" t="s">
        <v>21</v>
      </c>
      <c r="B42" s="575"/>
      <c r="C42" s="570"/>
      <c r="D42" s="570"/>
      <c r="E42" s="570"/>
      <c r="F42" s="569">
        <f>C42-E42</f>
        <v>0</v>
      </c>
    </row>
    <row r="43" spans="1:16" ht="15" customHeight="1">
      <c r="A43" s="571" t="s">
        <v>615</v>
      </c>
      <c r="B43" s="572" t="s">
        <v>33</v>
      </c>
      <c r="C43" s="573">
        <f>SUM(C42:C42)</f>
        <v>0</v>
      </c>
      <c r="D43" s="573"/>
      <c r="E43" s="573">
        <f>SUM(E42:E42)</f>
        <v>0</v>
      </c>
      <c r="F43" s="576">
        <f>SUM(F42:F42)</f>
        <v>0</v>
      </c>
      <c r="G43" s="604"/>
      <c r="H43" s="604"/>
      <c r="I43" s="604"/>
      <c r="J43" s="604"/>
      <c r="K43" s="604"/>
      <c r="L43" s="604"/>
      <c r="M43" s="604"/>
      <c r="N43" s="604"/>
      <c r="O43" s="604"/>
      <c r="P43" s="604"/>
    </row>
    <row r="44" spans="1:6" ht="15.75" customHeight="1">
      <c r="A44" s="574" t="s">
        <v>23</v>
      </c>
      <c r="B44" s="575"/>
      <c r="C44" s="573"/>
      <c r="D44" s="573"/>
      <c r="E44" s="573"/>
      <c r="F44" s="576"/>
    </row>
    <row r="45" spans="1:6" ht="15">
      <c r="A45" s="574" t="s">
        <v>594</v>
      </c>
      <c r="B45" s="575"/>
      <c r="C45" s="570"/>
      <c r="D45" s="570"/>
      <c r="E45" s="570"/>
      <c r="F45" s="569">
        <f>C45-E45</f>
        <v>0</v>
      </c>
    </row>
    <row r="46" spans="1:16" ht="11.25" customHeight="1">
      <c r="A46" s="571" t="s">
        <v>632</v>
      </c>
      <c r="B46" s="572" t="s">
        <v>34</v>
      </c>
      <c r="C46" s="573">
        <f>SUM(C45:C45)</f>
        <v>0</v>
      </c>
      <c r="D46" s="573"/>
      <c r="E46" s="573">
        <f>SUM(E45:E45)</f>
        <v>0</v>
      </c>
      <c r="F46" s="576">
        <f>SUM(F45:F45)</f>
        <v>0</v>
      </c>
      <c r="G46" s="604"/>
      <c r="H46" s="604"/>
      <c r="I46" s="604"/>
      <c r="J46" s="604"/>
      <c r="K46" s="604"/>
      <c r="L46" s="604"/>
      <c r="M46" s="604"/>
      <c r="N46" s="604"/>
      <c r="O46" s="604"/>
      <c r="P46" s="604"/>
    </row>
    <row r="47" spans="1:6" ht="15" customHeight="1">
      <c r="A47" s="574" t="s">
        <v>25</v>
      </c>
      <c r="B47" s="575"/>
      <c r="C47" s="573"/>
      <c r="D47" s="573"/>
      <c r="E47" s="573"/>
      <c r="F47" s="576"/>
    </row>
    <row r="48" spans="1:6" ht="15">
      <c r="A48" s="574" t="s">
        <v>594</v>
      </c>
      <c r="B48" s="575"/>
      <c r="C48" s="570"/>
      <c r="D48" s="570"/>
      <c r="E48" s="570"/>
      <c r="F48" s="569">
        <f>C48-E48</f>
        <v>0</v>
      </c>
    </row>
    <row r="49" spans="1:16" ht="15.75" customHeight="1">
      <c r="A49" s="571" t="s">
        <v>651</v>
      </c>
      <c r="B49" s="572" t="s">
        <v>35</v>
      </c>
      <c r="C49" s="573">
        <f>SUM(C48:C48)</f>
        <v>0</v>
      </c>
      <c r="D49" s="573"/>
      <c r="E49" s="573">
        <f>SUM(E48:E48)</f>
        <v>0</v>
      </c>
      <c r="F49" s="576">
        <f>SUM(F48:F48)</f>
        <v>0</v>
      </c>
      <c r="G49" s="604"/>
      <c r="H49" s="604"/>
      <c r="I49" s="604"/>
      <c r="J49" s="604"/>
      <c r="K49" s="604"/>
      <c r="L49" s="604"/>
      <c r="M49" s="604"/>
      <c r="N49" s="604"/>
      <c r="O49" s="604"/>
      <c r="P49" s="604"/>
    </row>
    <row r="50" spans="1:6" ht="12.75" customHeight="1">
      <c r="A50" s="574" t="s">
        <v>27</v>
      </c>
      <c r="B50" s="575"/>
      <c r="C50" s="573"/>
      <c r="D50" s="573"/>
      <c r="E50" s="573"/>
      <c r="F50" s="576"/>
    </row>
    <row r="51" spans="1:6" ht="15">
      <c r="A51" s="574" t="s">
        <v>594</v>
      </c>
      <c r="B51" s="575"/>
      <c r="C51" s="570"/>
      <c r="D51" s="570"/>
      <c r="E51" s="570"/>
      <c r="F51" s="569">
        <f>C51-E51</f>
        <v>0</v>
      </c>
    </row>
    <row r="52" spans="1:16" ht="17.25" customHeight="1">
      <c r="A52" s="571" t="s">
        <v>28</v>
      </c>
      <c r="B52" s="572" t="s">
        <v>36</v>
      </c>
      <c r="C52" s="573">
        <f>SUM(C51:C51)</f>
        <v>0</v>
      </c>
      <c r="D52" s="573"/>
      <c r="E52" s="573">
        <f>SUM(E51:E51)</f>
        <v>0</v>
      </c>
      <c r="F52" s="576">
        <f>SUM(F51:F51)</f>
        <v>0</v>
      </c>
      <c r="G52" s="604"/>
      <c r="H52" s="604"/>
      <c r="I52" s="604"/>
      <c r="J52" s="604"/>
      <c r="K52" s="604"/>
      <c r="L52" s="604"/>
      <c r="M52" s="604"/>
      <c r="N52" s="604"/>
      <c r="O52" s="604"/>
      <c r="P52" s="604"/>
    </row>
    <row r="53" spans="1:16" ht="19.5" customHeight="1">
      <c r="A53" s="577" t="s">
        <v>37</v>
      </c>
      <c r="B53" s="572" t="s">
        <v>38</v>
      </c>
      <c r="C53" s="573">
        <f>C52+C49+C46+C43</f>
        <v>0</v>
      </c>
      <c r="D53" s="573"/>
      <c r="E53" s="573">
        <f>E52+E49+E46+E43</f>
        <v>0</v>
      </c>
      <c r="F53" s="576">
        <f>F52+F49+F46+F43</f>
        <v>0</v>
      </c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6" ht="19.5" customHeight="1">
      <c r="A54" s="607"/>
      <c r="B54" s="608"/>
      <c r="C54" s="609"/>
      <c r="D54" s="609"/>
      <c r="E54" s="609"/>
      <c r="F54" s="609"/>
    </row>
    <row r="55" spans="1:6" ht="15">
      <c r="A55" s="610"/>
      <c r="B55" s="611"/>
      <c r="C55" s="668" t="s">
        <v>39</v>
      </c>
      <c r="D55" s="668"/>
      <c r="E55" s="668"/>
      <c r="F55" s="668"/>
    </row>
    <row r="56" spans="1:6" ht="15">
      <c r="A56" s="612"/>
      <c r="B56" s="613"/>
      <c r="C56" s="612"/>
      <c r="D56" s="612"/>
      <c r="E56" s="612"/>
      <c r="F56" s="612"/>
    </row>
    <row r="57" spans="1:6" ht="15">
      <c r="A57" s="612"/>
      <c r="B57" s="613"/>
      <c r="C57" s="668" t="s">
        <v>46</v>
      </c>
      <c r="D57" s="668"/>
      <c r="E57" s="668"/>
      <c r="F57" s="668"/>
    </row>
    <row r="58" spans="3:5" ht="15">
      <c r="C58" s="612"/>
      <c r="E58" s="612"/>
    </row>
  </sheetData>
  <sheetProtection/>
  <mergeCells count="5">
    <mergeCell ref="B5:C5"/>
    <mergeCell ref="B6:C6"/>
    <mergeCell ref="B7:C7"/>
    <mergeCell ref="C55:F55"/>
    <mergeCell ref="C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8:F48 C45:F45 C42:F42 C37:F37 C29:F29 F12:F19 C20:F26 C32:F3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Iliana Topalova</cp:lastModifiedBy>
  <cp:lastPrinted>2013-04-26T13:17:45Z</cp:lastPrinted>
  <dcterms:created xsi:type="dcterms:W3CDTF">2000-06-29T12:02:40Z</dcterms:created>
  <dcterms:modified xsi:type="dcterms:W3CDTF">2015-10-15T12:07:17Z</dcterms:modified>
  <cp:category/>
  <cp:version/>
  <cp:contentType/>
  <cp:contentStatus/>
</cp:coreProperties>
</file>